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tart here" sheetId="1" state="visible" r:id="rId2"/>
    <sheet name="R1rho　dispersion" sheetId="2" state="visible" r:id="rId3"/>
    <sheet name="15N R2 dispersion" sheetId="3" state="visible" r:id="rId4"/>
  </sheets>
  <definedNames>
    <definedName function="false" hidden="false" localSheetId="1" name="Excel_BuiltIn__FilterDatabase_2" vbProcedure="false">'R1rho　dispersion'!$B$17:$D$217</definedName>
    <definedName function="false" hidden="false" localSheetId="1" name="_xlnm._FilterDatabase" vbProcedure="false">'R1rho　dispersion'!$A$17:$D$217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<sst xmlns="http://schemas.openxmlformats.org/spreadsheetml/2006/main" count="182" uniqueCount="85">
  <si>
    <t>TopSpin version</t>
  </si>
  <si>
    <t>3.x</t>
  </si>
  <si>
    <t>bf1</t>
  </si>
  <si>
    <t>MHz</t>
  </si>
  <si>
    <t>bf2</t>
  </si>
  <si>
    <t>bf3</t>
  </si>
  <si>
    <t>1H</t>
  </si>
  <si>
    <t>90 pulse</t>
  </si>
  <si>
    <t>μs (p1)</t>
  </si>
  <si>
    <t>dB (pl1)</t>
  </si>
  <si>
    <t>TOCSY mixing</t>
  </si>
  <si>
    <t>μs (p6)</t>
  </si>
  <si>
    <t>dB (pl10)</t>
  </si>
  <si>
    <t>decouple</t>
  </si>
  <si>
    <t>μs (p26,pcpd1)</t>
  </si>
  <si>
    <t>dB (pl19)</t>
  </si>
  <si>
    <t>Squa100.1000</t>
  </si>
  <si>
    <t>μs (p11)</t>
  </si>
  <si>
    <t>dB (pl11)</t>
  </si>
  <si>
    <t>Sinc1.1000</t>
  </si>
  <si>
    <t>dB (sp1)</t>
  </si>
  <si>
    <t>Eburp1.100</t>
  </si>
  <si>
    <t>13C</t>
  </si>
  <si>
    <t>μs (p3)</t>
  </si>
  <si>
    <t>dB (pl2)</t>
  </si>
  <si>
    <t>μs (pcpd2)</t>
  </si>
  <si>
    <t>dB (pl12)</t>
  </si>
  <si>
    <t>μs (p9)</t>
  </si>
  <si>
    <t>dB (pl15)</t>
  </si>
  <si>
    <t>Crp60,0.5,20.1</t>
  </si>
  <si>
    <t>μs (p8,p14)</t>
  </si>
  <si>
    <t>dB (sp13,sp3)</t>
  </si>
  <si>
    <t>Crp60comp.4</t>
  </si>
  <si>
    <t>μs (p24)</t>
  </si>
  <si>
    <t>dB (sp7)</t>
  </si>
  <si>
    <t>μs (p13)</t>
  </si>
  <si>
    <t>dB (sp2,sp8)</t>
  </si>
  <si>
    <t>Q3.1000</t>
  </si>
  <si>
    <t>μs (p14)</t>
  </si>
  <si>
    <t>dB (sp3,sp5,sp7)</t>
  </si>
  <si>
    <t>dB (sp9)</t>
  </si>
  <si>
    <t>15N</t>
  </si>
  <si>
    <t>μs (p21)</t>
  </si>
  <si>
    <t>dB (pl3)</t>
  </si>
  <si>
    <t>μs (pcpd3)</t>
  </si>
  <si>
    <t>dB (pl16)</t>
  </si>
  <si>
    <t>19F</t>
  </si>
  <si>
    <t>ppm</t>
  </si>
  <si>
    <t>ppm (sw)</t>
  </si>
  <si>
    <t>13C aliphatic</t>
  </si>
  <si>
    <t>13C aliphatic (aliased)</t>
  </si>
  <si>
    <t>13C aromatic</t>
  </si>
  <si>
    <t>13Cα</t>
  </si>
  <si>
    <t>ppm (cnst22)</t>
  </si>
  <si>
    <t>13Cα+13Cβ</t>
  </si>
  <si>
    <t>ppm (cnst23)</t>
  </si>
  <si>
    <t>13CO</t>
  </si>
  <si>
    <t>ppm (cnst21)</t>
  </si>
  <si>
    <t>CP</t>
  </si>
  <si>
    <t>Hz</t>
  </si>
  <si>
    <t>μs</t>
  </si>
  <si>
    <t>μs (p8)</t>
  </si>
  <si>
    <t>dB (sp13)</t>
  </si>
  <si>
    <t>dB (pl22)</t>
  </si>
  <si>
    <t>0 power</t>
  </si>
  <si>
    <t>X degree 1H pulse</t>
  </si>
  <si>
    <t>15N spin lock</t>
  </si>
  <si>
    <t>1H / ppm</t>
  </si>
  <si>
    <t>15N / ppm</t>
  </si>
  <si>
    <t>1H pulse / μs</t>
  </si>
  <si>
    <t>#</t>
  </si>
  <si>
    <t>pl25,valist</t>
  </si>
  <si>
    <t>cnst1,fq1list</t>
  </si>
  <si>
    <t>o3p,fq2list</t>
  </si>
  <si>
    <t>p5,vplist</t>
  </si>
  <si>
    <t>ppm bf</t>
  </si>
  <si>
    <t>μs (p19)</t>
  </si>
  <si>
    <t>TCPMG</t>
  </si>
  <si>
    <t>ms (d20)</t>
  </si>
  <si>
    <t>CPMG loop</t>
  </si>
  <si>
    <t>τCP</t>
  </si>
  <si>
    <t>1/τCP</t>
  </si>
  <si>
    <t>l2,vclist</t>
  </si>
  <si>
    <t>ms</t>
  </si>
  <si>
    <t>s-1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</si>
</sst>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\ "/>
    <numFmt numFmtId="166" formatCode="0.0000000\ "/>
    <numFmt numFmtId="167" formatCode="0.0\ "/>
    <numFmt numFmtId="168" formatCode="0\ "/>
    <numFmt numFmtId="169" formatCode="0\ ;[RED]\(0\)"/>
    <numFmt numFmtId="170" formatCode="0.000\ "/>
    <numFmt numFmtId="171" formatCode="0.0000\ "/>
    <numFmt numFmtId="172" formatCode="#.####"/>
    <numFmt numFmtId="173" formatCode="#.###"/>
    <numFmt numFmtId="174" formatCode="0.00000\ "/>
  </numFmts>
  <fonts count="14">
    <font>
      <sz val="10"/>
      <name val="ＭＳ Ｐゴシック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Ｐゴシック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2"/>
      <color rgb="FF0000FF"/>
      <name val="Arial"/>
      <family val="2"/>
      <charset val="1"/>
    </font>
    <font>
      <sz val="12"/>
      <color rgb="FF000000"/>
      <name val="Arial"/>
      <family val="2"/>
      <charset val="1"/>
    </font>
    <font>
      <sz val="14"/>
      <name val="Arial"/>
      <family val="2"/>
      <charset val="1"/>
    </font>
    <font>
      <sz val="14"/>
      <name val="ＭＳ Ｐゴシック"/>
      <family val="2"/>
      <charset val="1"/>
    </font>
    <font>
      <sz val="14"/>
      <color rgb="FFFF0000"/>
      <name val="Arial"/>
      <family val="2"/>
      <charset val="1"/>
    </font>
    <font>
      <sz val="14"/>
      <color rgb="FF0000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DFE0"/>
        <bgColor rgb="FFDCE6F2"/>
      </patternFill>
    </fill>
    <fill>
      <patternFill patternType="solid">
        <fgColor rgb="FFDCE6F2"/>
        <bgColor rgb="FFD9D9D9"/>
      </patternFill>
    </fill>
    <fill>
      <patternFill patternType="solid">
        <fgColor rgb="FFD9D9D9"/>
        <bgColor rgb="FFDCE6F2"/>
      </patternFill>
    </fill>
    <fill>
      <patternFill patternType="solid">
        <fgColor rgb="FFFFFFD2"/>
        <bgColor rgb="FFFFFFDA"/>
      </patternFill>
    </fill>
    <fill>
      <patternFill patternType="solid">
        <fgColor rgb="FFFFFFDA"/>
        <bgColor rgb="FFFFFFE0"/>
      </patternFill>
    </fill>
    <fill>
      <patternFill patternType="solid">
        <fgColor rgb="FFFFFFE0"/>
        <bgColor rgb="FFFFFFDA"/>
      </patternFill>
    </fill>
    <fill>
      <patternFill patternType="solid">
        <fgColor rgb="FF000000"/>
        <bgColor rgb="FF003300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double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double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double"/>
      <top style="thin"/>
      <bottom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 style="double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double"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double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double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double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medium"/>
      <right style="double"/>
      <top/>
      <bottom style="double"/>
      <diagonal/>
    </border>
    <border diagonalUp="false" diagonalDown="false">
      <left/>
      <right style="hair"/>
      <top/>
      <bottom style="double"/>
      <diagonal/>
    </border>
    <border diagonalUp="false" diagonalDown="false">
      <left style="thin"/>
      <right style="medium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hair"/>
      <right style="hair"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medium"/>
      <top style="double"/>
      <bottom style="hair"/>
      <diagonal/>
    </border>
    <border diagonalUp="false" diagonalDown="false">
      <left style="medium"/>
      <right style="double"/>
      <top/>
      <bottom style="hair"/>
      <diagonal/>
    </border>
    <border diagonalUp="false" diagonalDown="false">
      <left style="double"/>
      <right style="hair"/>
      <top/>
      <bottom style="hair"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double"/>
      <top style="hair"/>
      <bottom style="hair"/>
      <diagonal/>
    </border>
    <border diagonalUp="false" diagonalDown="false">
      <left style="double"/>
      <right style="hair"/>
      <top style="hair"/>
      <bottom style="hair"/>
      <diagonal/>
    </border>
    <border diagonalUp="false" diagonalDown="false">
      <left/>
      <right style="medium"/>
      <top style="hair"/>
      <bottom/>
      <diagonal/>
    </border>
    <border diagonalUp="false" diagonalDown="false">
      <left/>
      <right style="medium"/>
      <top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double"/>
      <top style="hair"/>
      <bottom style="medium"/>
      <diagonal/>
    </border>
    <border diagonalUp="false" diagonalDown="false">
      <left style="double"/>
      <right style="hair"/>
      <top style="hair"/>
      <bottom style="medium"/>
      <diagonal/>
    </border>
    <border diagonalUp="false" diagonalDown="false">
      <left style="hair"/>
      <right style="medium"/>
      <top/>
      <bottom style="medium"/>
      <diagonal/>
    </border>
    <border diagonalUp="false" diagonalDown="false">
      <left style="hair"/>
      <right style="hair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medium"/>
      <top/>
      <bottom style="double"/>
      <diagonal/>
    </border>
    <border diagonalUp="false" diagonalDown="false">
      <left style="medium"/>
      <right style="hair"/>
      <top/>
      <bottom/>
      <diagonal/>
    </border>
    <border diagonalUp="false" diagonalDown="false">
      <left/>
      <right style="hair"/>
      <top/>
      <bottom style="medium"/>
      <diagonal/>
    </border>
    <border diagonalUp="false" diagonalDown="false">
      <left style="medium"/>
      <right style="hair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5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6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6" fillId="6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6" fillId="6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6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6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6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6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7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3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8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7" borderId="3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6" fillId="3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6" fillId="2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6" fillId="2" borderId="2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7" borderId="4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6" fillId="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7" borderId="4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6" fillId="3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4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6" fillId="3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2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4" fillId="2" borderId="4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6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3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2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4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4" fontId="6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5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4" fontId="6" fillId="0" borderId="4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3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E0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2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DA"/>
      <rgbColor rgb="FF99CCFF"/>
      <rgbColor rgb="FFFF99CC"/>
      <rgbColor rgb="FFCC99FF"/>
      <rgbColor rgb="FFFFDFE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RowHeight="15"/>
  <cols>
    <col collapsed="false" hidden="false" max="1" min="1" style="1" width="27.1818181818182"/>
    <col collapsed="false" hidden="false" max="2" min="2" style="1" width="16.4943181818182"/>
    <col collapsed="false" hidden="false" max="3" min="3" style="1" width="17.8295454545455"/>
    <col collapsed="false" hidden="false" max="4" min="4" style="1" width="9.27840909090909"/>
    <col collapsed="false" hidden="false" max="5" min="5" style="2" width="19.9659090909091"/>
    <col collapsed="false" hidden="false" max="1025" min="6" style="1" width="12.8295454545455"/>
  </cols>
  <sheetData>
    <row r="1" customFormat="false" ht="16" hidden="false" customHeight="false" outlineLevel="0" collapsed="false">
      <c r="A1" s="3" t="s">
        <v>0</v>
      </c>
      <c r="B1" s="4" t="s">
        <v>1</v>
      </c>
      <c r="C1" s="5"/>
      <c r="D1" s="6"/>
      <c r="E1" s="7"/>
      <c r="F1" s="0"/>
      <c r="G1" s="0"/>
      <c r="H1" s="0"/>
      <c r="I1" s="0"/>
      <c r="J1" s="0"/>
      <c r="K1" s="0"/>
      <c r="L1" s="0"/>
      <c r="M1" s="8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" hidden="false" customHeight="false" outlineLevel="0" collapsed="false">
      <c r="A2" s="9" t="s">
        <v>2</v>
      </c>
      <c r="B2" s="10" t="n">
        <v>700.18</v>
      </c>
      <c r="C2" s="11" t="s">
        <v>3</v>
      </c>
      <c r="D2" s="12"/>
      <c r="E2" s="13"/>
      <c r="F2" s="0"/>
      <c r="G2" s="0"/>
      <c r="H2" s="0"/>
      <c r="I2" s="0"/>
      <c r="J2" s="0"/>
      <c r="K2" s="0"/>
      <c r="L2" s="0"/>
      <c r="M2" s="14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" hidden="false" customHeight="false" outlineLevel="0" collapsed="false">
      <c r="A3" s="15" t="s">
        <v>4</v>
      </c>
      <c r="B3" s="16" t="n">
        <f aca="false">CHOOSE(MATCH(B2,{800.13,700.18,600.13,600.03,400.13},0),201.217994,176.060401,150.902749,150.8776635,100.612769)</f>
        <v>176.060401</v>
      </c>
      <c r="C3" s="17" t="s">
        <v>3</v>
      </c>
      <c r="D3" s="18"/>
      <c r="E3" s="19"/>
      <c r="F3" s="0"/>
      <c r="G3" s="0"/>
      <c r="H3" s="0"/>
      <c r="I3" s="0"/>
      <c r="J3" s="0"/>
      <c r="K3" s="0"/>
      <c r="L3" s="0"/>
      <c r="M3" s="14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" hidden="false" customHeight="false" outlineLevel="0" collapsed="false">
      <c r="A4" s="15" t="s">
        <v>5</v>
      </c>
      <c r="B4" s="16" t="n">
        <f aca="false">CHOOSE(MATCH(B2,{800.13,700.18,600.13,600.03,400.13},0),81.086602,70.948623,60.810663,60.8005119,40.544821)</f>
        <v>70.948623</v>
      </c>
      <c r="C4" s="17" t="s">
        <v>3</v>
      </c>
      <c r="D4" s="18"/>
      <c r="E4" s="19"/>
      <c r="F4" s="0"/>
      <c r="G4" s="0"/>
      <c r="H4" s="0"/>
      <c r="I4" s="0"/>
      <c r="J4" s="0"/>
      <c r="K4" s="0"/>
      <c r="L4" s="0"/>
      <c r="M4" s="14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8" hidden="false" customHeight="false" outlineLevel="0" collapsed="false">
      <c r="A5" s="20" t="s">
        <v>6</v>
      </c>
      <c r="B5" s="21"/>
      <c r="C5" s="22"/>
      <c r="D5" s="23"/>
      <c r="E5" s="24"/>
      <c r="F5" s="0"/>
      <c r="G5" s="0"/>
      <c r="H5" s="0"/>
      <c r="I5" s="0"/>
      <c r="J5" s="0"/>
      <c r="K5" s="0"/>
      <c r="L5" s="0"/>
      <c r="M5" s="14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" hidden="false" customHeight="false" outlineLevel="0" collapsed="false">
      <c r="A6" s="25" t="s">
        <v>7</v>
      </c>
      <c r="B6" s="26" t="n">
        <v>10</v>
      </c>
      <c r="C6" s="27" t="s">
        <v>8</v>
      </c>
      <c r="D6" s="26" t="n">
        <v>-8.58</v>
      </c>
      <c r="E6" s="28" t="s">
        <v>9</v>
      </c>
      <c r="F6" s="0"/>
      <c r="G6" s="0"/>
      <c r="H6" s="0"/>
      <c r="I6" s="0"/>
      <c r="J6" s="0"/>
      <c r="K6" s="0"/>
      <c r="L6" s="0"/>
      <c r="M6" s="14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" hidden="false" customHeight="false" outlineLevel="0" collapsed="false">
      <c r="A7" s="25" t="s">
        <v>10</v>
      </c>
      <c r="B7" s="29" t="n">
        <v>25</v>
      </c>
      <c r="C7" s="27" t="s">
        <v>11</v>
      </c>
      <c r="D7" s="30" t="n">
        <f aca="false">20*LOG(B7/$B$6)+$D$6</f>
        <v>-0.621199826559249</v>
      </c>
      <c r="E7" s="28" t="s">
        <v>12</v>
      </c>
      <c r="F7" s="0"/>
      <c r="G7" s="0"/>
      <c r="H7" s="0"/>
      <c r="I7" s="0"/>
      <c r="J7" s="0"/>
      <c r="K7" s="0"/>
      <c r="L7" s="0"/>
      <c r="M7" s="14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" hidden="false" customHeight="false" outlineLevel="0" collapsed="false">
      <c r="A8" s="25" t="s">
        <v>13</v>
      </c>
      <c r="B8" s="31" t="n">
        <v>35</v>
      </c>
      <c r="C8" s="27" t="s">
        <v>14</v>
      </c>
      <c r="D8" s="30" t="n">
        <f aca="false">20*LOG(B8/$B$6)+$D$6</f>
        <v>2.30136088700551</v>
      </c>
      <c r="E8" s="28" t="s">
        <v>15</v>
      </c>
      <c r="F8" s="0"/>
      <c r="G8" s="0"/>
      <c r="H8" s="0"/>
      <c r="I8" s="0"/>
      <c r="J8" s="0"/>
      <c r="K8" s="0"/>
      <c r="L8" s="0"/>
      <c r="M8" s="14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" hidden="false" customHeight="false" outlineLevel="0" collapsed="false">
      <c r="A9" s="25" t="s">
        <v>16</v>
      </c>
      <c r="B9" s="32" t="n">
        <v>1000</v>
      </c>
      <c r="C9" s="27" t="s">
        <v>17</v>
      </c>
      <c r="D9" s="30" t="n">
        <f aca="false">20*LOG(B9/$B$6)+$D$6</f>
        <v>31.42</v>
      </c>
      <c r="E9" s="28" t="s">
        <v>18</v>
      </c>
      <c r="F9" s="0"/>
      <c r="G9" s="0"/>
      <c r="H9" s="0"/>
      <c r="I9" s="0"/>
      <c r="J9" s="0"/>
      <c r="K9" s="0"/>
      <c r="L9" s="0"/>
      <c r="M9" s="14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" hidden="false" customHeight="false" outlineLevel="0" collapsed="false">
      <c r="A10" s="25" t="s">
        <v>19</v>
      </c>
      <c r="B10" s="32" t="n">
        <v>1000</v>
      </c>
      <c r="C10" s="27" t="s">
        <v>17</v>
      </c>
      <c r="D10" s="30" t="n">
        <f aca="false">20*LOG(B10*0.5889/$B$6)+$D$6</f>
        <v>26.8208310863934</v>
      </c>
      <c r="E10" s="28" t="s">
        <v>20</v>
      </c>
      <c r="F10" s="0"/>
      <c r="G10" s="0"/>
      <c r="H10" s="0"/>
      <c r="I10" s="0"/>
      <c r="J10" s="0"/>
      <c r="K10" s="0"/>
      <c r="L10" s="0"/>
      <c r="M10" s="14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5" customFormat="true" ht="16" hidden="false" customHeight="false" outlineLevel="0" collapsed="false">
      <c r="A11" s="25" t="s">
        <v>21</v>
      </c>
      <c r="B11" s="33" t="n">
        <v>5000</v>
      </c>
      <c r="C11" s="27" t="s">
        <v>17</v>
      </c>
      <c r="D11" s="30" t="n">
        <f aca="false">20*LOG(B11*0.06709369/$B$6)+$D$6</f>
        <v>21.9330336415039</v>
      </c>
      <c r="E11" s="28" t="s">
        <v>20</v>
      </c>
      <c r="F11" s="34"/>
      <c r="G11" s="18"/>
    </row>
    <row r="12" customFormat="false" ht="18" hidden="false" customHeight="false" outlineLevel="0" collapsed="false">
      <c r="A12" s="20" t="s">
        <v>22</v>
      </c>
      <c r="B12" s="23"/>
      <c r="C12" s="22"/>
      <c r="D12" s="36"/>
      <c r="E12" s="24"/>
      <c r="F12" s="0"/>
      <c r="G12" s="0"/>
      <c r="H12" s="0"/>
      <c r="I12" s="0"/>
      <c r="J12" s="0"/>
      <c r="K12" s="0"/>
      <c r="L12" s="0"/>
      <c r="M12" s="14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" hidden="false" customHeight="false" outlineLevel="0" collapsed="false">
      <c r="A13" s="37" t="s">
        <v>7</v>
      </c>
      <c r="B13" s="26" t="n">
        <v>15</v>
      </c>
      <c r="C13" s="27" t="s">
        <v>23</v>
      </c>
      <c r="D13" s="26" t="n">
        <v>-18.8</v>
      </c>
      <c r="E13" s="28" t="s">
        <v>24</v>
      </c>
      <c r="F13" s="0"/>
      <c r="G13" s="0"/>
      <c r="H13" s="0"/>
      <c r="I13" s="0"/>
      <c r="J13" s="0"/>
      <c r="K13" s="0"/>
      <c r="L13" s="0"/>
      <c r="M13" s="35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" hidden="false" customHeight="false" outlineLevel="0" collapsed="false">
      <c r="A14" s="37" t="s">
        <v>13</v>
      </c>
      <c r="B14" s="38" t="n">
        <v>55</v>
      </c>
      <c r="C14" s="27" t="s">
        <v>25</v>
      </c>
      <c r="D14" s="30" t="n">
        <f aca="false">20*LOG(B14/$B$13)+$D$13</f>
        <v>-7.51457139122875</v>
      </c>
      <c r="E14" s="28" t="s">
        <v>26</v>
      </c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" hidden="false" customHeight="false" outlineLevel="0" collapsed="false">
      <c r="A15" s="37" t="s">
        <v>10</v>
      </c>
      <c r="B15" s="38" t="n">
        <v>25</v>
      </c>
      <c r="C15" s="27" t="s">
        <v>27</v>
      </c>
      <c r="D15" s="30" t="n">
        <f aca="false">20*LOG(B15/$B$13)+$D$13</f>
        <v>-14.3630250076729</v>
      </c>
      <c r="E15" s="28" t="s">
        <v>28</v>
      </c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" hidden="false" customHeight="false" outlineLevel="0" collapsed="false">
      <c r="A16" s="37" t="s">
        <v>29</v>
      </c>
      <c r="B16" s="38" t="n">
        <v>500</v>
      </c>
      <c r="C16" s="27" t="s">
        <v>30</v>
      </c>
      <c r="D16" s="30" t="n">
        <f aca="false">20*LOG(B16/2*0.1023327/$B$13)+$D$13</f>
        <v>-14.162736349009</v>
      </c>
      <c r="E16" s="28" t="s">
        <v>31</v>
      </c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" hidden="false" customHeight="false" outlineLevel="0" collapsed="false">
      <c r="A17" s="37" t="s">
        <v>32</v>
      </c>
      <c r="B17" s="38" t="n">
        <v>2000</v>
      </c>
      <c r="C17" s="27" t="s">
        <v>33</v>
      </c>
      <c r="D17" s="30" t="n">
        <f aca="false">20*LOG(B17/2*0.02558317/$B$13)+$D$13</f>
        <v>-14.1627380465877</v>
      </c>
      <c r="E17" s="28" t="s">
        <v>34</v>
      </c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" hidden="false" customHeight="false" outlineLevel="0" collapsed="false">
      <c r="A18" s="39" t="str">
        <f aca="false">IF(OR(B2=800.13,B2=700.18),"G4.256","Q5.1000")</f>
        <v>G4.256</v>
      </c>
      <c r="B18" s="38" t="n">
        <f aca="false">IF(B2=800.13,308,IF(B2=700.18,352,320))</f>
        <v>352</v>
      </c>
      <c r="C18" s="27" t="s">
        <v>35</v>
      </c>
      <c r="D18" s="30" t="n">
        <f aca="false">IF(OR(B2=600.13,B2=600.03),20*LOG(B18*0.05450995/$B$13)+$D$13,20*LOG(B18*0.0535693/$B$13)+$D$13)</f>
        <v>-16.8126524834866</v>
      </c>
      <c r="E18" s="28" t="s">
        <v>36</v>
      </c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" hidden="false" customHeight="false" outlineLevel="0" collapsed="false">
      <c r="A19" s="39" t="s">
        <v>37</v>
      </c>
      <c r="B19" s="38" t="n">
        <f aca="false">IF(B2=800.13,210,IF(B2=700.18,220,256))</f>
        <v>220</v>
      </c>
      <c r="C19" s="27" t="s">
        <v>38</v>
      </c>
      <c r="D19" s="30" t="n">
        <f aca="false">20*LOG(B19/2*0.1514799/$B$13)+$D$13</f>
        <v>-17.8868712829927</v>
      </c>
      <c r="E19" s="28" t="s">
        <v>39</v>
      </c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" hidden="false" customHeight="false" outlineLevel="0" collapsed="false">
      <c r="A20" s="39" t="s">
        <v>37</v>
      </c>
      <c r="B20" s="38" t="n">
        <v>1000</v>
      </c>
      <c r="C20" s="27" t="s">
        <v>33</v>
      </c>
      <c r="D20" s="30" t="n">
        <f aca="false">20*LOG(B20/2*0.1514799/$B$13)+$D$13</f>
        <v>-4.73532489943682</v>
      </c>
      <c r="E20" s="28" t="s">
        <v>40</v>
      </c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8" hidden="false" customHeight="false" outlineLevel="0" collapsed="false">
      <c r="A21" s="20" t="s">
        <v>41</v>
      </c>
      <c r="B21" s="23"/>
      <c r="C21" s="22"/>
      <c r="D21" s="36"/>
      <c r="E21" s="24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" hidden="false" customHeight="false" outlineLevel="0" collapsed="false">
      <c r="A22" s="37" t="s">
        <v>7</v>
      </c>
      <c r="B22" s="26" t="n">
        <v>40</v>
      </c>
      <c r="C22" s="27" t="s">
        <v>42</v>
      </c>
      <c r="D22" s="26" t="n">
        <v>-18.4</v>
      </c>
      <c r="E22" s="28" t="s">
        <v>43</v>
      </c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" hidden="false" customHeight="false" outlineLevel="0" collapsed="false">
      <c r="A23" s="40" t="s">
        <v>13</v>
      </c>
      <c r="B23" s="41" t="n">
        <f aca="false">IF(OR(B2=800.13,B2=700.18),170,200)</f>
        <v>170</v>
      </c>
      <c r="C23" s="42" t="s">
        <v>44</v>
      </c>
      <c r="D23" s="43" t="n">
        <f aca="false">20*LOG(B23/$B$22)+$D$22</f>
        <v>-5.83222139899377</v>
      </c>
      <c r="E23" s="44" t="s">
        <v>45</v>
      </c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8" hidden="false" customHeight="false" outlineLevel="0" collapsed="false">
      <c r="A24" s="20" t="s">
        <v>46</v>
      </c>
      <c r="B24" s="23"/>
      <c r="C24" s="22"/>
      <c r="D24" s="36"/>
      <c r="E24" s="24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" hidden="false" customHeight="false" outlineLevel="0" collapsed="false">
      <c r="A25" s="45" t="s">
        <v>7</v>
      </c>
      <c r="B25" s="46" t="n">
        <v>10</v>
      </c>
      <c r="C25" s="47" t="s">
        <v>8</v>
      </c>
      <c r="D25" s="46" t="n">
        <v>-10</v>
      </c>
      <c r="E25" s="48" t="s">
        <v>9</v>
      </c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8"/>
      <c r="B26" s="8"/>
      <c r="C26" s="8"/>
      <c r="D26" s="8"/>
      <c r="E26" s="8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" hidden="false" customHeight="false" outlineLevel="0" collapsed="false">
      <c r="A27" s="49" t="s">
        <v>6</v>
      </c>
      <c r="B27" s="50" t="n">
        <v>4.7</v>
      </c>
      <c r="C27" s="51" t="s">
        <v>47</v>
      </c>
      <c r="D27" s="52" t="n">
        <v>12</v>
      </c>
      <c r="E27" s="53" t="s">
        <v>48</v>
      </c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" hidden="false" customHeight="false" outlineLevel="0" collapsed="false">
      <c r="A28" s="54" t="s">
        <v>49</v>
      </c>
      <c r="B28" s="55" t="n">
        <v>38</v>
      </c>
      <c r="C28" s="17" t="s">
        <v>47</v>
      </c>
      <c r="D28" s="55" t="n">
        <v>70</v>
      </c>
      <c r="E28" s="56" t="s">
        <v>48</v>
      </c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61" customFormat="true" ht="16" hidden="false" customHeight="false" outlineLevel="0" collapsed="false">
      <c r="A29" s="57" t="s">
        <v>50</v>
      </c>
      <c r="B29" s="58" t="n">
        <v>25</v>
      </c>
      <c r="C29" s="59" t="s">
        <v>47</v>
      </c>
      <c r="D29" s="58" t="n">
        <v>42</v>
      </c>
      <c r="E29" s="60" t="s">
        <v>48</v>
      </c>
    </row>
    <row r="30" customFormat="false" ht="16" hidden="false" customHeight="false" outlineLevel="0" collapsed="false">
      <c r="A30" s="54" t="s">
        <v>51</v>
      </c>
      <c r="B30" s="55" t="n">
        <v>125</v>
      </c>
      <c r="C30" s="17" t="s">
        <v>47</v>
      </c>
      <c r="D30" s="55" t="n">
        <v>24</v>
      </c>
      <c r="E30" s="56" t="s">
        <v>48</v>
      </c>
    </row>
    <row r="31" customFormat="false" ht="16" hidden="false" customHeight="false" outlineLevel="0" collapsed="false">
      <c r="A31" s="54" t="s">
        <v>52</v>
      </c>
      <c r="B31" s="55" t="n">
        <v>53.5</v>
      </c>
      <c r="C31" s="27" t="s">
        <v>53</v>
      </c>
      <c r="D31" s="55" t="n">
        <v>28</v>
      </c>
      <c r="E31" s="56" t="s">
        <v>48</v>
      </c>
    </row>
    <row r="32" customFormat="false" ht="16" hidden="false" customHeight="false" outlineLevel="0" collapsed="false">
      <c r="A32" s="54" t="s">
        <v>54</v>
      </c>
      <c r="B32" s="55" t="n">
        <v>41</v>
      </c>
      <c r="C32" s="27" t="s">
        <v>55</v>
      </c>
      <c r="D32" s="55" t="n">
        <v>64</v>
      </c>
      <c r="E32" s="56" t="s">
        <v>48</v>
      </c>
    </row>
    <row r="33" customFormat="false" ht="16" hidden="false" customHeight="false" outlineLevel="0" collapsed="false">
      <c r="A33" s="54" t="s">
        <v>56</v>
      </c>
      <c r="B33" s="55" t="n">
        <v>174.5</v>
      </c>
      <c r="C33" s="27" t="s">
        <v>57</v>
      </c>
      <c r="D33" s="55" t="n">
        <v>10</v>
      </c>
      <c r="E33" s="56" t="s">
        <v>48</v>
      </c>
    </row>
    <row r="34" customFormat="false" ht="16" hidden="false" customHeight="false" outlineLevel="0" collapsed="false">
      <c r="A34" s="54" t="s">
        <v>41</v>
      </c>
      <c r="B34" s="55" t="n">
        <v>118</v>
      </c>
      <c r="C34" s="17" t="s">
        <v>47</v>
      </c>
      <c r="D34" s="55" t="n">
        <v>34</v>
      </c>
      <c r="E34" s="56" t="s">
        <v>48</v>
      </c>
    </row>
    <row r="35" customFormat="false" ht="16" hidden="false" customHeight="false" outlineLevel="0" collapsed="false">
      <c r="A35" s="62" t="s">
        <v>46</v>
      </c>
      <c r="B35" s="63" t="n">
        <v>-45</v>
      </c>
      <c r="C35" s="64" t="s">
        <v>47</v>
      </c>
      <c r="D35" s="63" t="n">
        <v>20</v>
      </c>
      <c r="E35" s="65" t="s">
        <v>48</v>
      </c>
    </row>
  </sheetData>
  <dataValidations count="2">
    <dataValidation allowBlank="true" operator="equal" showDropDown="false" showErrorMessage="true" showInputMessage="true" sqref="B1" type="list">
      <formula1>"1.x,2.x,3.x"</formula1>
      <formula2>0</formula2>
    </dataValidation>
    <dataValidation allowBlank="true" operator="equal" showDropDown="false" showErrorMessage="true" showInputMessage="false" sqref="B2" type="list">
      <formula1>"800.13,700.18,600.13,600.03,500.13,400.13"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&amp;C&amp;"Arial,標準"&amp;A</oddHeader>
    <oddFooter>&amp;C&amp;"Arial,標準"Page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17.6988636363636"/>
    <col collapsed="false" hidden="false" max="2" min="2" style="1" width="14.4943181818182"/>
    <col collapsed="false" hidden="false" max="3" min="3" style="1" width="13.1477272727273"/>
    <col collapsed="false" hidden="false" max="4" min="4" style="1" width="15.8238636363636"/>
    <col collapsed="false" hidden="false" max="5" min="5" style="1" width="12.2159090909091"/>
    <col collapsed="false" hidden="false" max="6" min="6" style="1" width="5"/>
    <col collapsed="false" hidden="false" max="7" min="7" style="1" width="7.67613636363636"/>
    <col collapsed="false" hidden="false" max="8" min="8" style="1" width="13.8181818181818"/>
    <col collapsed="false" hidden="false" max="905" min="9" style="1" width="12.8295454545455"/>
    <col collapsed="false" hidden="false" max="912" min="906" style="66" width="12.8295454545455"/>
    <col collapsed="false" hidden="false" max="914" min="913" style="8" width="12.8295454545455"/>
    <col collapsed="false" hidden="false" max="1025" min="915" style="0" width="12.8295454545455"/>
  </cols>
  <sheetData>
    <row r="1" s="35" customFormat="true" ht="18" hidden="false" customHeight="false" outlineLevel="0" collapsed="false">
      <c r="A1" s="67" t="s">
        <v>6</v>
      </c>
      <c r="B1" s="68"/>
      <c r="C1" s="69"/>
      <c r="D1" s="70"/>
      <c r="E1" s="71"/>
      <c r="F1" s="72"/>
      <c r="G1" s="72"/>
      <c r="H1" s="72"/>
    </row>
    <row r="2" s="8" customFormat="true" ht="16" hidden="false" customHeight="false" outlineLevel="0" collapsed="false">
      <c r="A2" s="37" t="s">
        <v>7</v>
      </c>
      <c r="B2" s="30" t="n">
        <f aca="false">'start here'!B6</f>
        <v>10</v>
      </c>
      <c r="C2" s="27" t="s">
        <v>8</v>
      </c>
      <c r="D2" s="30" t="n">
        <f aca="false">'start here'!D6</f>
        <v>-8.58</v>
      </c>
      <c r="E2" s="28" t="s">
        <v>9</v>
      </c>
      <c r="F2" s="72"/>
      <c r="G2" s="72"/>
      <c r="H2" s="72"/>
    </row>
    <row r="3" customFormat="false" ht="16" hidden="false" customHeight="false" outlineLevel="0" collapsed="false">
      <c r="A3" s="37" t="s">
        <v>58</v>
      </c>
      <c r="B3" s="73" t="n">
        <v>40</v>
      </c>
      <c r="C3" s="74" t="s">
        <v>59</v>
      </c>
      <c r="D3" s="30" t="n">
        <f aca="false">20*LOG(250000/B3/$B$2)+$D$2</f>
        <v>47.3376003468815</v>
      </c>
      <c r="E3" s="28" t="s">
        <v>12</v>
      </c>
      <c r="F3" s="72"/>
      <c r="G3" s="72"/>
      <c r="H3" s="72"/>
      <c r="I3" s="0"/>
      <c r="M3" s="0"/>
      <c r="AHS3" s="0"/>
      <c r="AHT3" s="0"/>
      <c r="AHU3" s="0"/>
      <c r="AHZ3" s="0"/>
      <c r="AIA3" s="0"/>
      <c r="AIB3" s="0"/>
      <c r="AIC3" s="0"/>
      <c r="AID3" s="0"/>
    </row>
    <row r="4" customFormat="false" ht="16" hidden="false" customHeight="false" outlineLevel="0" collapsed="false">
      <c r="A4" s="37" t="s">
        <v>19</v>
      </c>
      <c r="B4" s="38" t="n">
        <v>1000</v>
      </c>
      <c r="C4" s="27" t="s">
        <v>17</v>
      </c>
      <c r="D4" s="30" t="n">
        <f aca="false">20*LOG(B4*0.5889/$B$2)+$D$2</f>
        <v>26.8208310863934</v>
      </c>
      <c r="E4" s="28" t="s">
        <v>18</v>
      </c>
      <c r="F4" s="72"/>
      <c r="G4" s="72"/>
      <c r="H4" s="72"/>
      <c r="I4" s="0"/>
      <c r="M4" s="0"/>
      <c r="AHS4" s="0"/>
      <c r="AHT4" s="0"/>
      <c r="AHU4" s="0"/>
      <c r="AHZ4" s="0"/>
      <c r="AIA4" s="0"/>
      <c r="AIB4" s="0"/>
      <c r="AIC4" s="0"/>
      <c r="AID4" s="0"/>
    </row>
    <row r="5" customFormat="false" ht="16" hidden="false" customHeight="false" outlineLevel="0" collapsed="false">
      <c r="A5" s="37" t="s">
        <v>13</v>
      </c>
      <c r="B5" s="30" t="n">
        <v>64.1</v>
      </c>
      <c r="C5" s="27" t="s">
        <v>60</v>
      </c>
      <c r="D5" s="30" t="n">
        <f aca="false">20*LOG(B5/$B$2)+$D$2</f>
        <v>7.55716059037635</v>
      </c>
      <c r="E5" s="28" t="s">
        <v>15</v>
      </c>
      <c r="F5" s="72"/>
      <c r="G5" s="72"/>
      <c r="H5" s="72"/>
      <c r="I5" s="0"/>
      <c r="M5" s="0"/>
      <c r="AHS5" s="0"/>
      <c r="AHT5" s="0"/>
      <c r="AHU5" s="0"/>
      <c r="AHZ5" s="0"/>
      <c r="AIA5" s="0"/>
      <c r="AIB5" s="0"/>
      <c r="AIC5" s="0"/>
      <c r="AID5" s="0"/>
    </row>
    <row r="6" customFormat="false" ht="18" hidden="false" customHeight="false" outlineLevel="0" collapsed="false">
      <c r="A6" s="20" t="s">
        <v>22</v>
      </c>
      <c r="B6" s="23"/>
      <c r="C6" s="22"/>
      <c r="D6" s="36"/>
      <c r="E6" s="24"/>
      <c r="F6" s="0"/>
      <c r="G6" s="0"/>
      <c r="H6" s="0"/>
      <c r="I6" s="0"/>
      <c r="M6" s="14"/>
      <c r="AHS6" s="0"/>
      <c r="AHT6" s="0"/>
      <c r="AHU6" s="0"/>
      <c r="AHZ6" s="0"/>
      <c r="AIA6" s="0"/>
      <c r="AIB6" s="0"/>
      <c r="AIC6" s="0"/>
      <c r="AID6" s="0"/>
    </row>
    <row r="7" customFormat="false" ht="16" hidden="false" customHeight="false" outlineLevel="0" collapsed="false">
      <c r="A7" s="37" t="s">
        <v>29</v>
      </c>
      <c r="B7" s="38" t="n">
        <f aca="false">'start here'!$B$16</f>
        <v>500</v>
      </c>
      <c r="C7" s="27" t="s">
        <v>61</v>
      </c>
      <c r="D7" s="30" t="n">
        <f aca="false">'start here'!$D$16</f>
        <v>-14.162736349009</v>
      </c>
      <c r="E7" s="28" t="s">
        <v>62</v>
      </c>
      <c r="F7" s="0"/>
      <c r="G7" s="0"/>
      <c r="H7" s="0"/>
      <c r="I7" s="0"/>
      <c r="AHS7" s="0"/>
      <c r="AHT7" s="0"/>
      <c r="AHU7" s="0"/>
      <c r="AHZ7" s="0"/>
      <c r="AIA7" s="0"/>
      <c r="AIB7" s="0"/>
      <c r="AIC7" s="0"/>
      <c r="AID7" s="0"/>
    </row>
    <row r="8" customFormat="false" ht="18" hidden="false" customHeight="false" outlineLevel="0" collapsed="false">
      <c r="A8" s="20" t="s">
        <v>41</v>
      </c>
      <c r="B8" s="23"/>
      <c r="C8" s="22"/>
      <c r="D8" s="36"/>
      <c r="E8" s="24"/>
      <c r="F8" s="72"/>
      <c r="G8" s="72"/>
      <c r="H8" s="72"/>
      <c r="I8" s="0"/>
      <c r="AHS8" s="0"/>
      <c r="AHT8" s="0"/>
      <c r="AHU8" s="0"/>
      <c r="AHZ8" s="0"/>
      <c r="AIA8" s="0"/>
      <c r="AIB8" s="0"/>
      <c r="AIC8" s="0"/>
      <c r="AID8" s="0"/>
    </row>
    <row r="9" customFormat="false" ht="16" hidden="false" customHeight="false" outlineLevel="0" collapsed="false">
      <c r="A9" s="37" t="s">
        <v>7</v>
      </c>
      <c r="B9" s="30" t="n">
        <f aca="false">'start here'!B22</f>
        <v>40</v>
      </c>
      <c r="C9" s="27" t="s">
        <v>42</v>
      </c>
      <c r="D9" s="30" t="n">
        <f aca="false">'start here'!D22</f>
        <v>-18.4</v>
      </c>
      <c r="E9" s="28" t="s">
        <v>43</v>
      </c>
      <c r="F9" s="72"/>
      <c r="G9" s="72"/>
      <c r="H9" s="72"/>
      <c r="I9" s="0"/>
      <c r="AHS9" s="0"/>
      <c r="AHT9" s="0"/>
      <c r="AHU9" s="0"/>
      <c r="AHZ9" s="0"/>
      <c r="AIA9" s="0"/>
      <c r="AIB9" s="0"/>
      <c r="AIC9" s="0"/>
      <c r="AID9" s="0"/>
    </row>
    <row r="10" customFormat="false" ht="16" hidden="false" customHeight="false" outlineLevel="0" collapsed="false">
      <c r="A10" s="37" t="s">
        <v>13</v>
      </c>
      <c r="B10" s="38" t="n">
        <f aca="false">'start here'!B23</f>
        <v>170</v>
      </c>
      <c r="C10" s="27" t="s">
        <v>44</v>
      </c>
      <c r="D10" s="30" t="n">
        <f aca="false">20*LOG(B10/$B$9)+$D$9</f>
        <v>-5.83222139899377</v>
      </c>
      <c r="E10" s="28" t="s">
        <v>45</v>
      </c>
      <c r="F10" s="72"/>
      <c r="G10" s="72"/>
      <c r="H10" s="72"/>
      <c r="I10" s="0"/>
      <c r="AHS10" s="0"/>
      <c r="AHT10" s="0"/>
      <c r="AHU10" s="0"/>
      <c r="AHZ10" s="0"/>
      <c r="AIA10" s="0"/>
      <c r="AIB10" s="0"/>
      <c r="AIC10" s="0"/>
      <c r="AID10" s="0"/>
    </row>
    <row r="11" customFormat="false" ht="16" hidden="false" customHeight="false" outlineLevel="0" collapsed="false">
      <c r="A11" s="37" t="s">
        <v>58</v>
      </c>
      <c r="B11" s="38" t="n">
        <f aca="false">B3</f>
        <v>40</v>
      </c>
      <c r="C11" s="74" t="s">
        <v>59</v>
      </c>
      <c r="D11" s="30" t="n">
        <f aca="false">20*LOG(250000/B11/$B$9)+$D$9</f>
        <v>25.4764005203223</v>
      </c>
      <c r="E11" s="28" t="s">
        <v>63</v>
      </c>
      <c r="F11" s="72"/>
      <c r="G11" s="72"/>
      <c r="H11" s="72"/>
      <c r="I11" s="0"/>
      <c r="AHS11" s="0"/>
      <c r="AHT11" s="0"/>
      <c r="AHU11" s="0"/>
      <c r="AHZ11" s="0"/>
      <c r="AIA11" s="0"/>
      <c r="AIB11" s="0"/>
      <c r="AIC11" s="0"/>
      <c r="AID11" s="0"/>
    </row>
    <row r="12" customFormat="false" ht="16" hidden="false" customHeight="false" outlineLevel="0" collapsed="false">
      <c r="A12" s="45" t="s">
        <v>64</v>
      </c>
      <c r="B12" s="75"/>
      <c r="C12" s="76"/>
      <c r="D12" s="77" t="n">
        <v>1000</v>
      </c>
      <c r="E12" s="78"/>
      <c r="F12" s="61"/>
      <c r="G12" s="61"/>
      <c r="H12" s="61"/>
      <c r="I12" s="61"/>
      <c r="AHS12" s="61"/>
      <c r="AHT12" s="61"/>
      <c r="AHU12" s="61"/>
      <c r="AHZ12" s="61"/>
      <c r="AIA12" s="61"/>
      <c r="AIB12" s="61"/>
      <c r="AIC12" s="61"/>
      <c r="AID12" s="61"/>
      <c r="AIE12" s="61"/>
      <c r="AIF12" s="61"/>
      <c r="AIG12" s="61"/>
      <c r="AIH12" s="61"/>
      <c r="AII12" s="61"/>
      <c r="AIJ12" s="61"/>
      <c r="AIK12" s="61"/>
      <c r="AIL12" s="61"/>
      <c r="AIM12" s="61"/>
      <c r="AIN12" s="61"/>
      <c r="AIO12" s="61"/>
      <c r="AIP12" s="61"/>
      <c r="AIQ12" s="61"/>
      <c r="AIR12" s="61"/>
      <c r="AIS12" s="61"/>
      <c r="AIT12" s="61"/>
      <c r="AIU12" s="61"/>
      <c r="AIV12" s="61"/>
      <c r="AIW12" s="61"/>
      <c r="AIX12" s="61"/>
      <c r="AIY12" s="61"/>
      <c r="AIZ12" s="61"/>
      <c r="AJA12" s="61"/>
      <c r="AJB12" s="61"/>
      <c r="AJC12" s="61"/>
      <c r="AJD12" s="61"/>
      <c r="AJE12" s="61"/>
      <c r="AJF12" s="61"/>
      <c r="AJG12" s="61"/>
      <c r="AJH12" s="61"/>
      <c r="AJI12" s="61"/>
      <c r="AJJ12" s="61"/>
      <c r="AJK12" s="61"/>
      <c r="AJL12" s="61"/>
      <c r="AJM12" s="61"/>
      <c r="AJN12" s="61"/>
      <c r="AJO12" s="61"/>
      <c r="AJP12" s="61"/>
      <c r="AJQ12" s="61"/>
      <c r="AJR12" s="61"/>
      <c r="AJS12" s="61"/>
      <c r="AJT12" s="61"/>
      <c r="AJU12" s="61"/>
      <c r="AJV12" s="61"/>
      <c r="AJW12" s="61"/>
      <c r="AJX12" s="61"/>
      <c r="AJY12" s="61"/>
      <c r="AJZ12" s="61"/>
      <c r="AKA12" s="61"/>
      <c r="AKB12" s="61"/>
      <c r="AKC12" s="61"/>
      <c r="AKD12" s="61"/>
      <c r="AKE12" s="61"/>
      <c r="AKF12" s="61"/>
      <c r="AKG12" s="61"/>
      <c r="AKH12" s="61"/>
      <c r="AKI12" s="61"/>
      <c r="AKJ12" s="61"/>
      <c r="AKK12" s="61"/>
      <c r="AKL12" s="61"/>
      <c r="AKM12" s="61"/>
      <c r="AKN12" s="61"/>
      <c r="AKO12" s="61"/>
      <c r="AKP12" s="61"/>
      <c r="AKQ12" s="61"/>
      <c r="AKR12" s="61"/>
      <c r="AKS12" s="61"/>
      <c r="AKT12" s="61"/>
      <c r="AKU12" s="61"/>
      <c r="AKV12" s="61"/>
      <c r="AKW12" s="61"/>
      <c r="AKX12" s="61"/>
      <c r="AKY12" s="61"/>
      <c r="AKZ12" s="61"/>
      <c r="ALA12" s="61"/>
      <c r="ALB12" s="61"/>
      <c r="ALC12" s="61"/>
      <c r="ALD12" s="61"/>
      <c r="ALE12" s="61"/>
      <c r="ALF12" s="61"/>
      <c r="ALG12" s="61"/>
      <c r="ALH12" s="61"/>
      <c r="ALI12" s="61"/>
      <c r="ALJ12" s="61"/>
      <c r="ALK12" s="61"/>
      <c r="ALL12" s="61"/>
      <c r="ALM12" s="61"/>
      <c r="ALN12" s="61"/>
      <c r="ALO12" s="61"/>
      <c r="ALP12" s="61"/>
      <c r="ALQ12" s="61"/>
      <c r="ALR12" s="61"/>
      <c r="ALS12" s="61"/>
      <c r="ALT12" s="61"/>
      <c r="ALU12" s="61"/>
      <c r="ALV12" s="61"/>
      <c r="ALW12" s="61"/>
      <c r="ALX12" s="61"/>
      <c r="ALY12" s="61"/>
      <c r="ALZ12" s="61"/>
      <c r="AMA12" s="61"/>
      <c r="AMB12" s="61"/>
      <c r="AMC12" s="61"/>
      <c r="AMD12" s="61"/>
      <c r="AME12" s="61"/>
      <c r="AMF12" s="61"/>
      <c r="AMG12" s="61"/>
      <c r="AMH12" s="61"/>
      <c r="AMI12" s="61"/>
      <c r="AMJ12" s="61"/>
    </row>
    <row r="13" customFormat="false" ht="15" hidden="false" customHeight="false" outlineLevel="0" collapsed="false">
      <c r="A13" s="0"/>
      <c r="B13" s="0"/>
      <c r="C13" s="0"/>
      <c r="D13" s="79"/>
      <c r="E13" s="79"/>
      <c r="F13" s="79"/>
      <c r="G13" s="79"/>
      <c r="H13" s="0"/>
      <c r="I13" s="0"/>
      <c r="AHS13" s="0"/>
      <c r="AHT13" s="0"/>
      <c r="AHU13" s="0"/>
      <c r="AHZ13" s="0"/>
      <c r="AIA13" s="0"/>
      <c r="AIB13" s="0"/>
      <c r="AIC13" s="0"/>
      <c r="AID13" s="0"/>
    </row>
    <row r="14" customFormat="false" ht="18" hidden="false" customHeight="false" outlineLevel="0" collapsed="false">
      <c r="A14" s="80" t="s">
        <v>65</v>
      </c>
      <c r="B14" s="80"/>
      <c r="C14" s="80"/>
      <c r="D14" s="80"/>
      <c r="E14" s="8"/>
      <c r="F14" s="80" t="s">
        <v>66</v>
      </c>
      <c r="G14" s="80"/>
      <c r="H14" s="80"/>
      <c r="I14" s="81"/>
      <c r="AHS14" s="8"/>
      <c r="AHT14" s="8"/>
      <c r="AHU14" s="8"/>
      <c r="AHZ14" s="8"/>
      <c r="AIA14" s="8"/>
      <c r="AIB14" s="8"/>
      <c r="AIC14" s="66"/>
      <c r="AID14" s="66"/>
    </row>
    <row r="15" customFormat="false" ht="16" hidden="false" customHeight="false" outlineLevel="0" collapsed="false">
      <c r="A15" s="82"/>
      <c r="B15" s="83" t="s">
        <v>67</v>
      </c>
      <c r="C15" s="84" t="s">
        <v>68</v>
      </c>
      <c r="D15" s="85" t="s">
        <v>69</v>
      </c>
      <c r="E15" s="8"/>
      <c r="F15" s="86" t="s">
        <v>70</v>
      </c>
      <c r="G15" s="87" t="s">
        <v>59</v>
      </c>
      <c r="H15" s="88" t="s">
        <v>71</v>
      </c>
      <c r="I15" s="8"/>
      <c r="AHS15" s="8"/>
      <c r="AHT15" s="8"/>
      <c r="AHU15" s="8"/>
      <c r="AHZ15" s="8"/>
      <c r="AIA15" s="8"/>
      <c r="AIB15" s="8"/>
      <c r="AIC15" s="0"/>
      <c r="AID15" s="0"/>
    </row>
    <row r="16" customFormat="false" ht="16" hidden="false" customHeight="false" outlineLevel="0" collapsed="false">
      <c r="A16" s="86" t="s">
        <v>70</v>
      </c>
      <c r="B16" s="89" t="s">
        <v>72</v>
      </c>
      <c r="C16" s="90" t="s">
        <v>73</v>
      </c>
      <c r="D16" s="91" t="s">
        <v>74</v>
      </c>
      <c r="E16" s="8"/>
      <c r="F16" s="92"/>
      <c r="G16" s="93"/>
      <c r="H16" s="94" t="str">
        <f aca="false">IF('start here'!B1="1.x","","dB")</f>
        <v>dB</v>
      </c>
      <c r="I16" s="8"/>
      <c r="AHS16" s="8"/>
      <c r="AHT16" s="8"/>
      <c r="AHU16" s="8"/>
      <c r="AHZ16" s="8"/>
      <c r="AIA16" s="8"/>
      <c r="AIB16" s="8"/>
      <c r="AIC16" s="0"/>
      <c r="AID16" s="0"/>
    </row>
    <row r="17" customFormat="false" ht="16" hidden="false" customHeight="false" outlineLevel="0" collapsed="false">
      <c r="A17" s="95"/>
      <c r="B17" s="96" t="s">
        <v>75</v>
      </c>
      <c r="C17" s="97" t="s">
        <v>75</v>
      </c>
      <c r="D17" s="98"/>
      <c r="E17" s="8"/>
      <c r="F17" s="99" t="n">
        <v>1</v>
      </c>
      <c r="G17" s="100" t="n">
        <v>50</v>
      </c>
      <c r="H17" s="101" t="n">
        <f aca="false">IF($G17="","",IF(MAX($G$17:$G$73)-$G17=0,$D$12,20*LOG(250000/(MAX($G$17:$G$73)-$G17)/$B$9)+$D$9))</f>
        <v>-11.8788399726818</v>
      </c>
      <c r="I17" s="8"/>
      <c r="AHS17" s="8"/>
      <c r="AHT17" s="8"/>
      <c r="AHU17" s="8"/>
      <c r="AHZ17" s="8"/>
      <c r="AIA17" s="8"/>
      <c r="AIB17" s="8"/>
      <c r="AIC17" s="0"/>
      <c r="AID17" s="0"/>
    </row>
    <row r="18" customFormat="false" ht="16" hidden="false" customHeight="false" outlineLevel="0" collapsed="false">
      <c r="A18" s="82" t="n">
        <v>1</v>
      </c>
      <c r="B18" s="102" t="n">
        <v>10.0887</v>
      </c>
      <c r="C18" s="103" t="n">
        <v>129.4989</v>
      </c>
      <c r="D18" s="104" t="n">
        <f aca="false">IF(B18="","",DEGREES((1.5707963267949-ATAN(ABS('start here'!$B$27-B18)*'start here'!$B$2/(250000/$B$5))))/90*$B$2)</f>
        <v>5.10543747791813</v>
      </c>
      <c r="E18" s="8"/>
      <c r="F18" s="99"/>
      <c r="G18" s="100"/>
      <c r="H18" s="105" t="n">
        <f aca="false">IF($G17="","",IF($G17=0,$D$12,20*LOG(250000/$G17/$B$9)+$D$9))</f>
        <v>23.5382002601611</v>
      </c>
      <c r="I18" s="8"/>
      <c r="AHS18" s="8"/>
      <c r="AHT18" s="8"/>
      <c r="AHU18" s="8"/>
      <c r="AHZ18" s="8"/>
      <c r="AIA18" s="8"/>
      <c r="AIB18" s="8"/>
      <c r="AIC18" s="0"/>
      <c r="AID18" s="0"/>
    </row>
    <row r="19" customFormat="false" ht="16" hidden="false" customHeight="false" outlineLevel="0" collapsed="false">
      <c r="A19" s="82" t="n">
        <v>2</v>
      </c>
      <c r="B19" s="102" t="n">
        <v>7.8581</v>
      </c>
      <c r="C19" s="103" t="n">
        <v>106.1026</v>
      </c>
      <c r="D19" s="104" t="n">
        <f aca="false">IF(B19="","",DEGREES((1.5707963267949-ATAN(ABS('start here'!$B$27-B19)*'start here'!$B$2/(250000/$B$5))))/90*$B$2)</f>
        <v>6.71649231719584</v>
      </c>
      <c r="E19" s="8"/>
      <c r="F19" s="106" t="n">
        <v>2</v>
      </c>
      <c r="G19" s="107" t="n">
        <v>75</v>
      </c>
      <c r="H19" s="101" t="n">
        <f aca="false">IF($G19="","",IF(MAX($G$17:$G$73)-$G19=0,$D$12,20*LOG(250000/(MAX($G$17:$G$73)-$G19)/$B$9)+$D$9))</f>
        <v>-11.8049170614825</v>
      </c>
      <c r="I19" s="8"/>
      <c r="AHS19" s="8"/>
      <c r="AHT19" s="8"/>
      <c r="AHU19" s="8"/>
      <c r="AHZ19" s="8"/>
      <c r="AIA19" s="8"/>
      <c r="AIB19" s="8"/>
      <c r="AIC19" s="0"/>
      <c r="AID19" s="0"/>
    </row>
    <row r="20" customFormat="false" ht="16" hidden="false" customHeight="false" outlineLevel="0" collapsed="false">
      <c r="A20" s="82" t="n">
        <v>3</v>
      </c>
      <c r="B20" s="102" t="n">
        <v>7.4648</v>
      </c>
      <c r="C20" s="103" t="n">
        <v>118.4452</v>
      </c>
      <c r="D20" s="104" t="n">
        <f aca="false">IF(B20="","",DEGREES((1.5707963267949-ATAN(ABS('start here'!$B$27-B20)*'start here'!$B$2/(250000/$B$5))))/90*$B$2)</f>
        <v>7.06692412508259</v>
      </c>
      <c r="E20" s="8"/>
      <c r="F20" s="106"/>
      <c r="G20" s="107"/>
      <c r="H20" s="105" t="n">
        <f aca="false">IF($G19="","",IF($G19=0,$D$12,20*LOG(250000/$G19/$B$9)+$D$9))</f>
        <v>20.0163750790475</v>
      </c>
      <c r="I20" s="8"/>
      <c r="AHS20" s="8"/>
      <c r="AHT20" s="8"/>
      <c r="AHU20" s="8"/>
      <c r="AHZ20" s="8"/>
      <c r="AIA20" s="8"/>
      <c r="AIB20" s="8"/>
      <c r="AIC20" s="0"/>
      <c r="AID20" s="0"/>
    </row>
    <row r="21" customFormat="false" ht="16" hidden="false" customHeight="false" outlineLevel="0" collapsed="false">
      <c r="A21" s="82" t="n">
        <v>4</v>
      </c>
      <c r="B21" s="102" t="n">
        <v>7.23</v>
      </c>
      <c r="C21" s="103" t="n">
        <v>110.7115</v>
      </c>
      <c r="D21" s="104" t="n">
        <f aca="false">IF(B21="","",DEGREES((1.5707963267949-ATAN(ABS('start here'!$B$27-B21)*'start here'!$B$2/(250000/$B$5))))/90*$B$2)</f>
        <v>7.28582176677672</v>
      </c>
      <c r="E21" s="8"/>
      <c r="F21" s="106" t="n">
        <v>3</v>
      </c>
      <c r="G21" s="107" t="n">
        <v>100</v>
      </c>
      <c r="H21" s="108" t="n">
        <f aca="false">IF($G21="","",IF(MAX($G$17:$G$73)-$G21=0,$D$12,20*LOG(250000/(MAX($G$17:$G$73)-$G21)/$B$9)+$D$9))</f>
        <v>-11.7303596110976</v>
      </c>
      <c r="I21" s="8"/>
      <c r="AHS21" s="8"/>
      <c r="AHT21" s="8"/>
      <c r="AHU21" s="8"/>
      <c r="AHZ21" s="8"/>
      <c r="AIA21" s="8"/>
      <c r="AIB21" s="8"/>
      <c r="AIC21" s="0"/>
      <c r="AID21" s="0"/>
    </row>
    <row r="22" customFormat="false" ht="16" hidden="false" customHeight="false" outlineLevel="0" collapsed="false">
      <c r="A22" s="82" t="n">
        <v>5</v>
      </c>
      <c r="B22" s="102" t="n">
        <v>7.7583</v>
      </c>
      <c r="C22" s="103" t="n">
        <v>115.4767</v>
      </c>
      <c r="D22" s="104" t="n">
        <f aca="false">IF(B22="","",DEGREES((1.5707963267949-ATAN(ABS('start here'!$B$27-B22)*'start here'!$B$2/(250000/$B$5))))/90*$B$2)</f>
        <v>6.8034711361934</v>
      </c>
      <c r="E22" s="8"/>
      <c r="F22" s="106"/>
      <c r="G22" s="107"/>
      <c r="H22" s="108" t="n">
        <f aca="false">IF($G21="","",IF($G21=0,$D$12,20*LOG(250000/$G21/$B$9)+$D$9))</f>
        <v>17.5176003468815</v>
      </c>
      <c r="I22" s="8"/>
      <c r="AHS22" s="8"/>
      <c r="AHT22" s="8"/>
      <c r="AHU22" s="8"/>
      <c r="AHZ22" s="8"/>
      <c r="AIA22" s="8"/>
      <c r="AIB22" s="8"/>
      <c r="AIC22" s="0"/>
      <c r="AID22" s="0"/>
    </row>
    <row r="23" customFormat="false" ht="16" hidden="false" customHeight="false" outlineLevel="0" collapsed="false">
      <c r="A23" s="82" t="n">
        <v>6</v>
      </c>
      <c r="B23" s="102" t="n">
        <v>8.7093</v>
      </c>
      <c r="C23" s="103" t="n">
        <v>117.8593</v>
      </c>
      <c r="D23" s="104" t="n">
        <f aca="false">IF(B23="","",DEGREES((1.5707963267949-ATAN(ABS('start here'!$B$27-B23)*'start here'!$B$2/(250000/$B$5))))/90*$B$2)</f>
        <v>6.02829266886162</v>
      </c>
      <c r="E23" s="8"/>
      <c r="F23" s="106" t="n">
        <v>4</v>
      </c>
      <c r="G23" s="107" t="n">
        <v>150</v>
      </c>
      <c r="H23" s="108" t="n">
        <f aca="false">IF($G23="","",IF(MAX($G$17:$G$73)-$G23=0,$D$12,20*LOG(250000/(MAX($G$17:$G$73)-$G23)/$B$9)+$D$9))</f>
        <v>-11.5792968532887</v>
      </c>
      <c r="I23" s="8"/>
      <c r="AHS23" s="8"/>
      <c r="AHT23" s="8"/>
      <c r="AHU23" s="8"/>
      <c r="AHZ23" s="8"/>
      <c r="AIA23" s="8"/>
      <c r="AIB23" s="8"/>
      <c r="AIC23" s="0"/>
      <c r="AID23" s="0"/>
    </row>
    <row r="24" customFormat="false" ht="16" hidden="false" customHeight="false" outlineLevel="0" collapsed="false">
      <c r="A24" s="82" t="n">
        <v>7</v>
      </c>
      <c r="B24" s="102" t="n">
        <v>6.8426</v>
      </c>
      <c r="C24" s="103" t="n">
        <v>128.1709</v>
      </c>
      <c r="D24" s="104" t="n">
        <f aca="false">IF(B24="","",DEGREES((1.5707963267949-ATAN(ABS('start here'!$B$27-B24)*'start here'!$B$2/(250000/$B$5))))/90*$B$2)</f>
        <v>7.66229164892106</v>
      </c>
      <c r="E24" s="8"/>
      <c r="F24" s="106"/>
      <c r="G24" s="107"/>
      <c r="H24" s="108" t="n">
        <f aca="false">IF($G23="","",IF($G23=0,$D$12,20*LOG(250000/$G23/$B$9)+$D$9))</f>
        <v>13.9957751657679</v>
      </c>
      <c r="I24" s="8"/>
      <c r="AHS24" s="8"/>
      <c r="AHT24" s="8"/>
      <c r="AHU24" s="8"/>
      <c r="AHZ24" s="8"/>
      <c r="AIA24" s="8"/>
      <c r="AIB24" s="8"/>
      <c r="AIC24" s="0"/>
      <c r="AID24" s="0"/>
    </row>
    <row r="25" customFormat="false" ht="16" hidden="false" customHeight="false" outlineLevel="0" collapsed="false">
      <c r="A25" s="82" t="n">
        <v>8</v>
      </c>
      <c r="B25" s="102" t="n">
        <v>8.3981</v>
      </c>
      <c r="C25" s="103" t="n">
        <v>107.5087</v>
      </c>
      <c r="D25" s="104" t="n">
        <f aca="false">IF(B25="","",DEGREES((1.5707963267949-ATAN(ABS('start here'!$B$27-B25)*'start here'!$B$2/(250000/$B$5))))/90*$B$2)</f>
        <v>6.26884343498293</v>
      </c>
      <c r="E25" s="8"/>
      <c r="F25" s="106" t="n">
        <v>5</v>
      </c>
      <c r="G25" s="107" t="n">
        <v>200</v>
      </c>
      <c r="H25" s="108" t="n">
        <f aca="false">IF($G25="","",IF(MAX($G$17:$G$73)-$G25=0,$D$12,20*LOG(250000/(MAX($G$17:$G$73)-$G25)/$B$9)+$D$9))</f>
        <v>-11.4255602799629</v>
      </c>
      <c r="I25" s="8"/>
      <c r="AHS25" s="8"/>
      <c r="AHT25" s="8"/>
      <c r="AHU25" s="8"/>
      <c r="AHZ25" s="8"/>
      <c r="AIA25" s="8"/>
      <c r="AIB25" s="8"/>
      <c r="AIC25" s="0"/>
      <c r="AID25" s="0"/>
    </row>
    <row r="26" customFormat="false" ht="16" hidden="false" customHeight="false" outlineLevel="0" collapsed="false">
      <c r="A26" s="82" t="n">
        <v>9</v>
      </c>
      <c r="B26" s="102" t="n">
        <v>8.5508</v>
      </c>
      <c r="C26" s="103" t="n">
        <v>116.8438</v>
      </c>
      <c r="D26" s="104" t="n">
        <f aca="false">IF(B26="","",DEGREES((1.5707963267949-ATAN(ABS('start here'!$B$27-B26)*'start here'!$B$2/(250000/$B$5))))/90*$B$2)</f>
        <v>6.14923847783806</v>
      </c>
      <c r="E26" s="8"/>
      <c r="F26" s="106"/>
      <c r="G26" s="107"/>
      <c r="H26" s="108" t="n">
        <f aca="false">IF($G25="","",IF($G25=0,$D$12,20*LOG(250000/$G25/$B$9)+$D$9))</f>
        <v>11.4970004336019</v>
      </c>
      <c r="I26" s="8"/>
      <c r="AHS26" s="8"/>
      <c r="AHT26" s="8"/>
      <c r="AHU26" s="8"/>
      <c r="AHZ26" s="8"/>
      <c r="AIA26" s="8"/>
      <c r="AIB26" s="8"/>
      <c r="AIC26" s="0"/>
      <c r="AID26" s="0"/>
    </row>
    <row r="27" customFormat="false" ht="16" hidden="false" customHeight="false" outlineLevel="0" collapsed="false">
      <c r="A27" s="82" t="n">
        <v>10</v>
      </c>
      <c r="B27" s="102" t="n">
        <v>8.9088</v>
      </c>
      <c r="C27" s="103" t="n">
        <v>112.7036</v>
      </c>
      <c r="D27" s="104" t="n">
        <f aca="false">IF(B27="","",DEGREES((1.5707963267949-ATAN(ABS('start here'!$B$27-B27)*'start here'!$B$2/(250000/$B$5))))/90*$B$2)</f>
        <v>5.88063138494301</v>
      </c>
      <c r="E27" s="8"/>
      <c r="F27" s="106" t="n">
        <v>6</v>
      </c>
      <c r="G27" s="107" t="n">
        <v>300</v>
      </c>
      <c r="H27" s="108" t="n">
        <f aca="false">IF($G27="","",IF(MAX($G$17:$G$73)-$G27=0,$D$12,20*LOG(250000/(MAX($G$17:$G$73)-$G27)/$B$9)+$D$9))</f>
        <v>-11.1096749362982</v>
      </c>
      <c r="I27" s="8"/>
      <c r="AHS27" s="8"/>
      <c r="AHT27" s="8"/>
      <c r="AHU27" s="8"/>
      <c r="AHZ27" s="8"/>
      <c r="AIA27" s="8"/>
      <c r="AIB27" s="8"/>
      <c r="AIC27" s="0"/>
      <c r="AID27" s="0"/>
    </row>
    <row r="28" customFormat="false" ht="16" hidden="false" customHeight="false" outlineLevel="0" collapsed="false">
      <c r="A28" s="82" t="n">
        <v>11</v>
      </c>
      <c r="B28" s="102" t="n">
        <v>7.2241</v>
      </c>
      <c r="C28" s="103" t="n">
        <v>120.2419</v>
      </c>
      <c r="D28" s="104" t="n">
        <f aca="false">IF(B28="","",DEGREES((1.5707963267949-ATAN(ABS('start here'!$B$27-B28)*'start here'!$B$2/(250000/$B$5))))/90*$B$2)</f>
        <v>7.29141390792224</v>
      </c>
      <c r="E28" s="8"/>
      <c r="F28" s="106"/>
      <c r="G28" s="107"/>
      <c r="H28" s="108" t="n">
        <f aca="false">IF($G27="","",IF($G27=0,$D$12,20*LOG(250000/$G27/$B$9)+$D$9))</f>
        <v>7.97517525248826</v>
      </c>
      <c r="I28" s="8"/>
      <c r="AHS28" s="8"/>
      <c r="AHT28" s="8"/>
      <c r="AHU28" s="8"/>
      <c r="AHZ28" s="8"/>
      <c r="AIA28" s="8"/>
      <c r="AIB28" s="8"/>
      <c r="AIC28" s="0"/>
      <c r="AID28" s="0"/>
    </row>
    <row r="29" customFormat="false" ht="16" hidden="false" customHeight="false" outlineLevel="0" collapsed="false">
      <c r="A29" s="82" t="n">
        <v>12</v>
      </c>
      <c r="B29" s="102" t="n">
        <v>8.3629</v>
      </c>
      <c r="C29" s="103" t="n">
        <v>127.1163</v>
      </c>
      <c r="D29" s="104" t="n">
        <f aca="false">IF(B29="","",DEGREES((1.5707963267949-ATAN(ABS('start here'!$B$27-B29)*'start here'!$B$2/(250000/$B$5))))/90*$B$2)</f>
        <v>6.29684738627227</v>
      </c>
      <c r="E29" s="8"/>
      <c r="F29" s="106" t="n">
        <v>7</v>
      </c>
      <c r="G29" s="107" t="n">
        <v>400</v>
      </c>
      <c r="H29" s="108" t="n">
        <f aca="false">IF($G29="","",IF(MAX($G$17:$G$73)-$G29=0,$D$12,20*LOG(250000/(MAX($G$17:$G$73)-$G29)/$B$9)+$D$9))</f>
        <v>-10.7818666125349</v>
      </c>
      <c r="I29" s="8"/>
      <c r="AHS29" s="8"/>
      <c r="AHT29" s="8"/>
      <c r="AHU29" s="8"/>
      <c r="AHZ29" s="8"/>
      <c r="AIA29" s="8"/>
      <c r="AIB29" s="8"/>
      <c r="AIC29" s="0"/>
      <c r="AID29" s="0"/>
    </row>
    <row r="30" customFormat="false" ht="16" hidden="false" customHeight="false" outlineLevel="0" collapsed="false">
      <c r="A30" s="82" t="n">
        <v>13</v>
      </c>
      <c r="B30" s="102" t="n">
        <v>8.0988</v>
      </c>
      <c r="C30" s="103" t="n">
        <v>107.704</v>
      </c>
      <c r="D30" s="104" t="n">
        <f aca="false">IF(B30="","",DEGREES((1.5707963267949-ATAN(ABS('start here'!$B$27-B30)*'start here'!$B$2/(250000/$B$5))))/90*$B$2)</f>
        <v>6.51217390504178</v>
      </c>
      <c r="E30" s="8"/>
      <c r="F30" s="106"/>
      <c r="G30" s="107"/>
      <c r="H30" s="108" t="n">
        <f aca="false">IF($G29="","",IF($G29=0,$D$12,20*LOG(250000/$G29/$B$9)+$D$9))</f>
        <v>5.47640052032226</v>
      </c>
      <c r="I30" s="8"/>
      <c r="AHS30" s="8"/>
      <c r="AHT30" s="8"/>
      <c r="AHU30" s="8"/>
      <c r="AHZ30" s="8"/>
      <c r="AIA30" s="8"/>
      <c r="AIB30" s="8"/>
      <c r="AIC30" s="0"/>
      <c r="AID30" s="0"/>
    </row>
    <row r="31" customFormat="false" ht="16" hidden="false" customHeight="false" outlineLevel="0" collapsed="false">
      <c r="A31" s="82" t="n">
        <v>14</v>
      </c>
      <c r="B31" s="102" t="n">
        <v>8.7738</v>
      </c>
      <c r="C31" s="103" t="n">
        <v>121.0622</v>
      </c>
      <c r="D31" s="104" t="n">
        <f aca="false">IF(B31="","",DEGREES((1.5707963267949-ATAN(ABS('start here'!$B$27-B31)*'start here'!$B$2/(250000/$B$5))))/90*$B$2)</f>
        <v>5.97999922525307</v>
      </c>
      <c r="E31" s="8"/>
      <c r="F31" s="106" t="n">
        <v>8</v>
      </c>
      <c r="G31" s="107" t="n">
        <v>600</v>
      </c>
      <c r="H31" s="108" t="n">
        <f aca="false">IF($G31="","",IF(MAX($G$17:$G$73)-$G31=0,$D$12,20*LOG(250000/(MAX($G$17:$G$73)-$G31)/$B$9)+$D$9))</f>
        <v>-10.0866244873506</v>
      </c>
      <c r="I31" s="8"/>
      <c r="AHS31" s="8"/>
      <c r="AHT31" s="8"/>
      <c r="AHU31" s="8"/>
      <c r="AHZ31" s="8"/>
      <c r="AIA31" s="8"/>
      <c r="AIB31" s="8"/>
      <c r="AIC31" s="0"/>
      <c r="AID31" s="0"/>
    </row>
    <row r="32" customFormat="false" ht="16" hidden="false" customHeight="false" outlineLevel="0" collapsed="false">
      <c r="A32" s="82" t="n">
        <v>15</v>
      </c>
      <c r="B32" s="102" t="n">
        <v>8.3512</v>
      </c>
      <c r="C32" s="103" t="n">
        <v>119.617</v>
      </c>
      <c r="D32" s="104" t="n">
        <f aca="false">IF(B32="","",DEGREES((1.5707963267949-ATAN(ABS('start here'!$B$27-B32)*'start here'!$B$2/(250000/$B$5))))/90*$B$2)</f>
        <v>6.30619158480132</v>
      </c>
      <c r="E32" s="8"/>
      <c r="F32" s="106"/>
      <c r="G32" s="107"/>
      <c r="H32" s="108" t="n">
        <f aca="false">IF($G31="","",IF($G31=0,$D$12,20*LOG(250000/$G31/$B$9)+$D$9))</f>
        <v>1.95457533920863</v>
      </c>
      <c r="I32" s="8"/>
      <c r="AHS32" s="8"/>
      <c r="AHT32" s="8"/>
      <c r="AHU32" s="8"/>
      <c r="AHZ32" s="8"/>
      <c r="AIA32" s="8"/>
      <c r="AIB32" s="8"/>
      <c r="AIC32" s="0"/>
      <c r="AID32" s="0"/>
    </row>
    <row r="33" customFormat="false" ht="16" hidden="false" customHeight="false" outlineLevel="0" collapsed="false">
      <c r="A33" s="82" t="n">
        <v>16</v>
      </c>
      <c r="B33" s="102" t="n">
        <v>8.2455</v>
      </c>
      <c r="C33" s="103" t="n">
        <v>106.9619</v>
      </c>
      <c r="D33" s="104" t="n">
        <f aca="false">IF(B33="","",DEGREES((1.5707963267949-ATAN(ABS('start here'!$B$27-B33)*'start here'!$B$2/(250000/$B$5))))/90*$B$2)</f>
        <v>6.39142670865599</v>
      </c>
      <c r="E33" s="8"/>
      <c r="F33" s="106" t="n">
        <v>9</v>
      </c>
      <c r="G33" s="107" t="n">
        <v>800</v>
      </c>
      <c r="H33" s="108" t="n">
        <f aca="false">IF($G33="","",IF(MAX($G$17:$G$73)-$G33=0,$D$12,20*LOG(250000/(MAX($G$17:$G$73)-$G33)/$B$9)+$D$9))</f>
        <v>-9.33085326956262</v>
      </c>
      <c r="I33" s="8"/>
      <c r="AHS33" s="8"/>
      <c r="AHT33" s="8"/>
      <c r="AHU33" s="8"/>
      <c r="AHZ33" s="8"/>
      <c r="AIA33" s="8"/>
      <c r="AIB33" s="8"/>
      <c r="AIC33" s="0"/>
      <c r="AID33" s="0"/>
    </row>
    <row r="34" customFormat="false" ht="16" hidden="false" customHeight="false" outlineLevel="0" collapsed="false">
      <c r="A34" s="82" t="n">
        <v>17</v>
      </c>
      <c r="B34" s="102" t="n">
        <v>7.6116</v>
      </c>
      <c r="C34" s="103" t="n">
        <v>118.7577</v>
      </c>
      <c r="D34" s="104" t="n">
        <f aca="false">IF(B34="","",DEGREES((1.5707963267949-ATAN(ABS('start here'!$B$27-B34)*'start here'!$B$2/(250000/$B$5))))/90*$B$2)</f>
        <v>6.93372843561235</v>
      </c>
      <c r="E34" s="8"/>
      <c r="F34" s="106"/>
      <c r="G34" s="107"/>
      <c r="H34" s="108" t="n">
        <f aca="false">IF($G33="","",IF($G33=0,$D$12,20*LOG(250000/$G33/$B$9)+$D$9))</f>
        <v>-0.544199392957367</v>
      </c>
      <c r="I34" s="8"/>
      <c r="AHS34" s="8"/>
      <c r="AHT34" s="8"/>
      <c r="AHU34" s="8"/>
      <c r="AHZ34" s="8"/>
      <c r="AIA34" s="8"/>
      <c r="AIB34" s="8"/>
      <c r="AIC34" s="0"/>
      <c r="AID34" s="0"/>
    </row>
    <row r="35" customFormat="false" ht="16" hidden="false" customHeight="false" outlineLevel="0" collapsed="false">
      <c r="A35" s="82" t="n">
        <v>18</v>
      </c>
      <c r="B35" s="102" t="n">
        <v>8.8032</v>
      </c>
      <c r="C35" s="103" t="n">
        <v>124.0306</v>
      </c>
      <c r="D35" s="104" t="n">
        <f aca="false">IF(B35="","",DEGREES((1.5707963267949-ATAN(ABS('start here'!$B$27-B35)*'start here'!$B$2/(250000/$B$5))))/90*$B$2)</f>
        <v>5.95816243942519</v>
      </c>
      <c r="E35" s="8"/>
      <c r="F35" s="106" t="n">
        <v>10</v>
      </c>
      <c r="G35" s="107" t="n">
        <v>1000</v>
      </c>
      <c r="H35" s="108" t="n">
        <f aca="false">IF($G35="","",IF(MAX($G$17:$G$73)-$G35=0,$D$12,20*LOG(250000/(MAX($G$17:$G$73)-$G35)/$B$9)+$D$9))</f>
        <v>-8.50299956639812</v>
      </c>
      <c r="I35" s="8"/>
      <c r="AHS35" s="8"/>
      <c r="AHT35" s="8"/>
      <c r="AHU35" s="8"/>
      <c r="AHZ35" s="8"/>
      <c r="AIA35" s="8"/>
      <c r="AIB35" s="8"/>
      <c r="AIC35" s="0"/>
      <c r="AID35" s="0"/>
    </row>
    <row r="36" customFormat="false" ht="16" hidden="false" customHeight="false" outlineLevel="0" collapsed="false">
      <c r="A36" s="82" t="n">
        <v>19</v>
      </c>
      <c r="B36" s="102" t="n">
        <v>7.3357</v>
      </c>
      <c r="C36" s="103" t="n">
        <v>116.961</v>
      </c>
      <c r="D36" s="104" t="n">
        <f aca="false">IF(B36="","",DEGREES((1.5707963267949-ATAN(ABS('start here'!$B$27-B36)*'start here'!$B$2/(250000/$B$5))))/90*$B$2)</f>
        <v>7.18639559832856</v>
      </c>
      <c r="E36" s="8"/>
      <c r="F36" s="106"/>
      <c r="G36" s="107"/>
      <c r="H36" s="108" t="n">
        <f aca="false">IF($G35="","",IF($G35=0,$D$12,20*LOG(250000/$G35/$B$9)+$D$9))</f>
        <v>-2.4823996531185</v>
      </c>
      <c r="I36" s="8"/>
      <c r="AHS36" s="8"/>
      <c r="AHT36" s="8"/>
      <c r="AHU36" s="8"/>
      <c r="AHZ36" s="8"/>
      <c r="AIA36" s="8"/>
      <c r="AIB36" s="8"/>
      <c r="AIC36" s="0"/>
      <c r="AID36" s="0"/>
    </row>
    <row r="37" customFormat="false" ht="16" hidden="false" customHeight="false" outlineLevel="0" collapsed="false">
      <c r="A37" s="82" t="n">
        <v>20</v>
      </c>
      <c r="B37" s="102" t="n">
        <v>7.1889</v>
      </c>
      <c r="C37" s="103" t="n">
        <v>121.2965</v>
      </c>
      <c r="D37" s="104" t="n">
        <f aca="false">IF(B37="","",DEGREES((1.5707963267949-ATAN(ABS('start here'!$B$27-B37)*'start here'!$B$2/(250000/$B$5))))/90*$B$2)</f>
        <v>7.32486965902235</v>
      </c>
      <c r="E37" s="8"/>
      <c r="F37" s="106" t="n">
        <v>11</v>
      </c>
      <c r="G37" s="107" t="n">
        <v>1200</v>
      </c>
      <c r="H37" s="108" t="n">
        <f aca="false">IF($G37="","",IF(MAX($G$17:$G$73)-$G37=0,$D$12,20*LOG(250000/(MAX($G$17:$G$73)-$G37)/$B$9)+$D$9))</f>
        <v>-7.58784975518461</v>
      </c>
      <c r="I37" s="8"/>
      <c r="AHS37" s="8"/>
      <c r="AHT37" s="8"/>
      <c r="AHU37" s="8"/>
      <c r="AHZ37" s="8"/>
      <c r="AIA37" s="8"/>
      <c r="AIB37" s="8"/>
      <c r="AIC37" s="0"/>
      <c r="AID37" s="0"/>
    </row>
    <row r="38" customFormat="false" ht="16" hidden="false" customHeight="false" outlineLevel="0" collapsed="false">
      <c r="A38" s="82" t="n">
        <v>21</v>
      </c>
      <c r="B38" s="102" t="n">
        <v>8.4099</v>
      </c>
      <c r="C38" s="103" t="n">
        <v>117.9765</v>
      </c>
      <c r="D38" s="104" t="n">
        <f aca="false">IF(B38="","",DEGREES((1.5707963267949-ATAN(ABS('start here'!$B$27-B38)*'start here'!$B$2/(250000/$B$5))))/90*$B$2)</f>
        <v>6.25949215782253</v>
      </c>
      <c r="E38" s="8"/>
      <c r="F38" s="106"/>
      <c r="G38" s="107"/>
      <c r="H38" s="108" t="n">
        <f aca="false">IF($G37="","",IF($G37=0,$D$12,20*LOG(250000/$G37/$B$9)+$D$9))</f>
        <v>-4.06602457407099</v>
      </c>
      <c r="I38" s="8"/>
      <c r="AHS38" s="8"/>
      <c r="AHT38" s="8"/>
      <c r="AHU38" s="8"/>
      <c r="AHZ38" s="8"/>
      <c r="AIA38" s="8"/>
      <c r="AIB38" s="8"/>
      <c r="AIC38" s="0"/>
      <c r="AID38" s="0"/>
    </row>
    <row r="39" customFormat="false" ht="16" hidden="false" customHeight="false" outlineLevel="0" collapsed="false">
      <c r="A39" s="82" t="n">
        <v>22</v>
      </c>
      <c r="B39" s="102" t="n">
        <v>8.4392</v>
      </c>
      <c r="C39" s="103" t="n">
        <v>115.008</v>
      </c>
      <c r="D39" s="104" t="n">
        <f aca="false">IF(B39="","",DEGREES((1.5707963267949-ATAN(ABS('start here'!$B$27-B39)*'start here'!$B$2/(250000/$B$5))))/90*$B$2)</f>
        <v>6.23635139975038</v>
      </c>
      <c r="E39" s="8"/>
      <c r="F39" s="106" t="n">
        <v>12</v>
      </c>
      <c r="G39" s="107" t="n">
        <v>1400</v>
      </c>
      <c r="H39" s="108" t="n">
        <f aca="false">IF($G39="","",IF(MAX($G$17:$G$73)-$G39=0,$D$12,20*LOG(250000/(MAX($G$17:$G$73)-$G39)/$B$9)+$D$9))</f>
        <v>-6.56479930623699</v>
      </c>
      <c r="I39" s="8"/>
      <c r="AHS39" s="8"/>
      <c r="AHT39" s="8"/>
      <c r="AHU39" s="8"/>
      <c r="AHZ39" s="8"/>
      <c r="AIA39" s="8"/>
      <c r="AIB39" s="8"/>
      <c r="AIC39" s="0"/>
      <c r="AID39" s="0"/>
    </row>
    <row r="40" customFormat="false" ht="16" hidden="false" customHeight="false" outlineLevel="0" collapsed="false">
      <c r="A40" s="82" t="n">
        <v>23</v>
      </c>
      <c r="B40" s="102" t="n">
        <v>8.0812</v>
      </c>
      <c r="C40" s="103" t="n">
        <v>118.4062</v>
      </c>
      <c r="D40" s="104" t="n">
        <f aca="false">IF(B40="","",DEGREES((1.5707963267949-ATAN(ABS('start here'!$B$27-B40)*'start here'!$B$2/(250000/$B$5))))/90*$B$2)</f>
        <v>6.52685226541594</v>
      </c>
      <c r="E40" s="8"/>
      <c r="F40" s="106"/>
      <c r="G40" s="107"/>
      <c r="H40" s="108" t="n">
        <f aca="false">IF($G39="","",IF($G39=0,$D$12,20*LOG(250000/$G39/$B$9)+$D$9))</f>
        <v>-5.40496036668325</v>
      </c>
      <c r="I40" s="8"/>
      <c r="AHS40" s="8"/>
      <c r="AHT40" s="8"/>
      <c r="AHU40" s="8"/>
      <c r="AHZ40" s="8"/>
      <c r="AIA40" s="8"/>
      <c r="AIB40" s="8"/>
      <c r="AIC40" s="0"/>
      <c r="AID40" s="0"/>
    </row>
    <row r="41" customFormat="false" ht="16" hidden="false" customHeight="false" outlineLevel="0" collapsed="false">
      <c r="A41" s="82" t="n">
        <v>24</v>
      </c>
      <c r="B41" s="102" t="n">
        <v>7.0128</v>
      </c>
      <c r="C41" s="103" t="n">
        <v>120.0466</v>
      </c>
      <c r="D41" s="104" t="n">
        <f aca="false">IF(B41="","",DEGREES((1.5707963267949-ATAN(ABS('start here'!$B$27-B41)*'start here'!$B$2/(250000/$B$5))))/90*$B$2)</f>
        <v>7.49459777815282</v>
      </c>
      <c r="E41" s="8"/>
      <c r="F41" s="106" t="n">
        <v>13</v>
      </c>
      <c r="G41" s="107" t="n">
        <v>1800</v>
      </c>
      <c r="H41" s="108" t="n">
        <f aca="false">IF($G41="","",IF(MAX($G$17:$G$73)-$G41=0,$D$12,20*LOG(250000/(MAX($G$17:$G$73)-$G41)/$B$9)+$D$9))</f>
        <v>-4.06602457407099</v>
      </c>
      <c r="I41" s="8"/>
      <c r="AHS41" s="8"/>
      <c r="AHT41" s="8"/>
      <c r="AHU41" s="8"/>
      <c r="AHZ41" s="8"/>
      <c r="AIA41" s="8"/>
      <c r="AIB41" s="8"/>
      <c r="AIC41" s="0"/>
      <c r="AID41" s="0"/>
    </row>
    <row r="42" customFormat="false" ht="16" hidden="false" customHeight="false" outlineLevel="0" collapsed="false">
      <c r="A42" s="82" t="n">
        <v>25</v>
      </c>
      <c r="B42" s="102" t="n">
        <v>8.3512</v>
      </c>
      <c r="C42" s="103" t="n">
        <v>118.3671</v>
      </c>
      <c r="D42" s="104" t="n">
        <f aca="false">IF(B42="","",DEGREES((1.5707963267949-ATAN(ABS('start here'!$B$27-B42)*'start here'!$B$2/(250000/$B$5))))/90*$B$2)</f>
        <v>6.30619158480132</v>
      </c>
      <c r="E42" s="8"/>
      <c r="F42" s="106"/>
      <c r="G42" s="107"/>
      <c r="H42" s="108" t="n">
        <f aca="false">IF($G41="","",IF($G41=0,$D$12,20*LOG(250000/$G41/$B$9)+$D$9))</f>
        <v>-7.58784975518461</v>
      </c>
      <c r="I42" s="8"/>
      <c r="AHS42" s="8"/>
      <c r="AHT42" s="8"/>
      <c r="AHU42" s="8"/>
      <c r="AHZ42" s="8"/>
      <c r="AIA42" s="8"/>
      <c r="AIB42" s="8"/>
      <c r="AIC42" s="0"/>
      <c r="AID42" s="0"/>
    </row>
    <row r="43" customFormat="false" ht="16" hidden="false" customHeight="false" outlineLevel="0" collapsed="false">
      <c r="A43" s="82" t="n">
        <v>26</v>
      </c>
      <c r="B43" s="102" t="n">
        <v>7.5939</v>
      </c>
      <c r="C43" s="103" t="n">
        <v>118.0546</v>
      </c>
      <c r="D43" s="104" t="n">
        <f aca="false">IF(B43="","",DEGREES((1.5707963267949-ATAN(ABS('start here'!$B$27-B43)*'start here'!$B$2/(250000/$B$5))))/90*$B$2)</f>
        <v>6.94963741461811</v>
      </c>
      <c r="E43" s="8"/>
      <c r="F43" s="106" t="n">
        <v>14</v>
      </c>
      <c r="G43" s="107" t="n">
        <v>2200</v>
      </c>
      <c r="H43" s="108" t="n">
        <f aca="false">IF($G43="","",IF(MAX($G$17:$G$73)-$G43=0,$D$12,20*LOG(250000/(MAX($G$17:$G$73)-$G43)/$B$9)+$D$9))</f>
        <v>-0.544199392957367</v>
      </c>
      <c r="I43" s="8"/>
      <c r="AHS43" s="8"/>
      <c r="AHT43" s="8"/>
      <c r="AHU43" s="8"/>
      <c r="AHZ43" s="8"/>
      <c r="AIA43" s="8"/>
      <c r="AIB43" s="8"/>
      <c r="AIC43" s="0"/>
      <c r="AID43" s="0"/>
    </row>
    <row r="44" customFormat="false" ht="16" hidden="false" customHeight="false" outlineLevel="0" collapsed="false">
      <c r="A44" s="82" t="n">
        <v>27</v>
      </c>
      <c r="B44" s="102" t="n">
        <v>7.3122</v>
      </c>
      <c r="C44" s="103" t="n">
        <v>117.3516</v>
      </c>
      <c r="D44" s="104" t="n">
        <f aca="false">IF(B44="","",DEGREES((1.5707963267949-ATAN(ABS('start here'!$B$27-B44)*'start here'!$B$2/(250000/$B$5))))/90*$B$2)</f>
        <v>7.20837613126899</v>
      </c>
      <c r="E44" s="8"/>
      <c r="F44" s="106"/>
      <c r="G44" s="107"/>
      <c r="H44" s="108" t="n">
        <f aca="false">IF($G43="","",IF($G43=0,$D$12,20*LOG(250000/$G43/$B$9)+$D$9))</f>
        <v>-9.33085326956262</v>
      </c>
      <c r="I44" s="8"/>
      <c r="AHS44" s="8"/>
      <c r="AHT44" s="8"/>
      <c r="AHU44" s="8"/>
      <c r="AHZ44" s="8"/>
      <c r="AIA44" s="8"/>
      <c r="AIB44" s="8"/>
      <c r="AIC44" s="0"/>
      <c r="AID44" s="0"/>
    </row>
    <row r="45" customFormat="false" ht="16" hidden="false" customHeight="false" outlineLevel="0" collapsed="false">
      <c r="A45" s="82" t="n">
        <v>28</v>
      </c>
      <c r="B45" s="102" t="n">
        <v>7.8698</v>
      </c>
      <c r="C45" s="103" t="n">
        <v>119.656</v>
      </c>
      <c r="D45" s="104" t="n">
        <f aca="false">IF(B45="","",DEGREES((1.5707963267949-ATAN(ABS('start here'!$B$27-B45)*'start here'!$B$2/(250000/$B$5))))/90*$B$2)</f>
        <v>6.70638227623627</v>
      </c>
      <c r="E45" s="8"/>
      <c r="F45" s="106" t="n">
        <v>15</v>
      </c>
      <c r="G45" s="107" t="n">
        <v>2600</v>
      </c>
      <c r="H45" s="108" t="n">
        <f aca="false">IF($G45="","",IF(MAX($G$17:$G$73)-$G45=0,$D$12,20*LOG(250000/(MAX($G$17:$G$73)-$G45)/$B$9)+$D$9))</f>
        <v>5.47640052032226</v>
      </c>
      <c r="I45" s="8"/>
      <c r="AHS45" s="8"/>
      <c r="AHT45" s="8"/>
      <c r="AHU45" s="8"/>
      <c r="AHZ45" s="8"/>
      <c r="AIA45" s="8"/>
      <c r="AIB45" s="8"/>
      <c r="AIC45" s="0"/>
      <c r="AID45" s="0"/>
    </row>
    <row r="46" customFormat="false" ht="16" hidden="false" customHeight="false" outlineLevel="0" collapsed="false">
      <c r="A46" s="82" t="n">
        <v>29</v>
      </c>
      <c r="B46" s="102" t="n">
        <v>8.633</v>
      </c>
      <c r="C46" s="103" t="n">
        <v>116.961</v>
      </c>
      <c r="D46" s="104" t="n">
        <f aca="false">IF(B46="","",DEGREES((1.5707963267949-ATAN(ABS('start here'!$B$27-B46)*'start here'!$B$2/(250000/$B$5))))/90*$B$2)</f>
        <v>6.08610986543558</v>
      </c>
      <c r="E46" s="8"/>
      <c r="F46" s="106"/>
      <c r="G46" s="107"/>
      <c r="H46" s="108" t="n">
        <f aca="false">IF($G45="","",IF($G45=0,$D$12,20*LOG(250000/$G45/$B$9)+$D$9))</f>
        <v>-10.7818666125349</v>
      </c>
      <c r="I46" s="8"/>
      <c r="AHS46" s="8"/>
      <c r="AHT46" s="8"/>
      <c r="AHU46" s="8"/>
      <c r="AHZ46" s="8"/>
      <c r="AIA46" s="8"/>
      <c r="AIB46" s="8"/>
      <c r="AIC46" s="0"/>
      <c r="AID46" s="0"/>
    </row>
    <row r="47" customFormat="false" ht="16" hidden="false" customHeight="false" outlineLevel="0" collapsed="false">
      <c r="A47" s="82" t="n">
        <v>30</v>
      </c>
      <c r="B47" s="102" t="n">
        <v>7.9462</v>
      </c>
      <c r="C47" s="103" t="n">
        <v>116.4142</v>
      </c>
      <c r="D47" s="104" t="n">
        <f aca="false">IF(B47="","",DEGREES((1.5707963267949-ATAN(ABS('start here'!$B$27-B47)*'start here'!$B$2/(250000/$B$5))))/90*$B$2)</f>
        <v>6.64081304494652</v>
      </c>
      <c r="E47" s="8"/>
      <c r="F47" s="106" t="n">
        <v>16</v>
      </c>
      <c r="G47" s="107" t="n">
        <v>3000</v>
      </c>
      <c r="H47" s="108" t="n">
        <f aca="false">IF($G47="","",IF(MAX($G$17:$G$73)-$G47=0,$D$12,20*LOG(250000/(MAX($G$17:$G$73)-$G47)/$B$9)+$D$9))</f>
        <v>1000</v>
      </c>
      <c r="I47" s="8"/>
      <c r="AHS47" s="8"/>
      <c r="AHT47" s="8"/>
      <c r="AHU47" s="8"/>
      <c r="AHZ47" s="8"/>
      <c r="AIA47" s="8"/>
      <c r="AIB47" s="8"/>
      <c r="AIC47" s="0"/>
      <c r="AID47" s="0"/>
    </row>
    <row r="48" customFormat="false" ht="16" hidden="false" customHeight="false" outlineLevel="0" collapsed="false">
      <c r="A48" s="82" t="n">
        <v>31</v>
      </c>
      <c r="B48" s="102" t="n">
        <v>7.8522</v>
      </c>
      <c r="C48" s="103" t="n">
        <v>116.2189</v>
      </c>
      <c r="D48" s="104" t="n">
        <f aca="false">IF(B48="","",DEGREES((1.5707963267949-ATAN(ABS('start here'!$B$27-B48)*'start here'!$B$2/(250000/$B$5))))/90*$B$2)</f>
        <v>6.72159746068366</v>
      </c>
      <c r="E48" s="8"/>
      <c r="F48" s="106"/>
      <c r="G48" s="107"/>
      <c r="H48" s="108" t="n">
        <f aca="false">IF($G47="","",IF($G47=0,$D$12,20*LOG(250000/$G47/$B$9)+$D$9))</f>
        <v>-12.0248247475117</v>
      </c>
      <c r="I48" s="8"/>
      <c r="AHS48" s="8"/>
      <c r="AHT48" s="8"/>
      <c r="AHU48" s="8"/>
      <c r="AHZ48" s="8"/>
      <c r="AIA48" s="8"/>
      <c r="AIB48" s="8"/>
      <c r="AIC48" s="0"/>
      <c r="AID48" s="0"/>
    </row>
    <row r="49" customFormat="false" ht="16" hidden="false" customHeight="false" outlineLevel="0" collapsed="false">
      <c r="A49" s="82" t="n">
        <v>32</v>
      </c>
      <c r="B49" s="102" t="n">
        <v>7.7466</v>
      </c>
      <c r="C49" s="103" t="n">
        <v>120.945</v>
      </c>
      <c r="D49" s="104" t="n">
        <f aca="false">IF(B49="","",DEGREES((1.5707963267949-ATAN(ABS('start here'!$B$27-B49)*'start here'!$B$2/(250000/$B$5))))/90*$B$2)</f>
        <v>6.81375486877672</v>
      </c>
      <c r="E49" s="8"/>
      <c r="F49" s="106" t="n">
        <v>17</v>
      </c>
      <c r="G49" s="107" t="n">
        <v>50</v>
      </c>
      <c r="H49" s="108" t="n">
        <f aca="false">IF($G49="","",IF(MAX($G$17:$G$73)-$G49=0,$D$12,20*LOG(250000/(MAX($G$17:$G$73)-$G49)/$B$9)+$D$9))</f>
        <v>-11.8788399726818</v>
      </c>
      <c r="I49" s="8"/>
      <c r="AHS49" s="8"/>
      <c r="AHT49" s="8"/>
      <c r="AHU49" s="8"/>
      <c r="AHZ49" s="8"/>
      <c r="AIA49" s="8"/>
      <c r="AIB49" s="8"/>
      <c r="AIC49" s="0"/>
      <c r="AID49" s="0"/>
    </row>
    <row r="50" customFormat="false" ht="16" hidden="false" customHeight="false" outlineLevel="0" collapsed="false">
      <c r="A50" s="82" t="n">
        <v>33</v>
      </c>
      <c r="B50" s="102" t="n">
        <v>8.1751</v>
      </c>
      <c r="C50" s="103" t="n">
        <v>123.601</v>
      </c>
      <c r="D50" s="104" t="n">
        <f aca="false">IF(B50="","",DEGREES((1.5707963267949-ATAN(ABS('start here'!$B$27-B50)*'start here'!$B$2/(250000/$B$5))))/90*$B$2)</f>
        <v>6.44901591118125</v>
      </c>
      <c r="E50" s="8"/>
      <c r="F50" s="106"/>
      <c r="G50" s="107"/>
      <c r="H50" s="108" t="n">
        <f aca="false">IF($G49="","",IF($G49=0,$D$12,20*LOG(250000/$G49/$B$9)+$D$9))</f>
        <v>23.5382002601611</v>
      </c>
      <c r="I50" s="8"/>
      <c r="AHS50" s="8"/>
      <c r="AHT50" s="8"/>
      <c r="AHU50" s="8"/>
      <c r="AHZ50" s="8"/>
      <c r="AIA50" s="8"/>
      <c r="AIB50" s="8"/>
      <c r="AIC50" s="0"/>
      <c r="AID50" s="0"/>
    </row>
    <row r="51" customFormat="false" ht="16" hidden="false" customHeight="false" outlineLevel="0" collapsed="false">
      <c r="A51" s="82" t="n">
        <v>34</v>
      </c>
      <c r="B51" s="102" t="n">
        <v>7.7524</v>
      </c>
      <c r="C51" s="103" t="n">
        <v>116.4532</v>
      </c>
      <c r="D51" s="104" t="n">
        <f aca="false">IF(B51="","",DEGREES((1.5707963267949-ATAN(ABS('start here'!$B$27-B51)*'start here'!$B$2/(250000/$B$5))))/90*$B$2)</f>
        <v>6.80865467440935</v>
      </c>
      <c r="E51" s="8"/>
      <c r="F51" s="106" t="n">
        <v>18</v>
      </c>
      <c r="G51" s="107" t="n">
        <v>1000</v>
      </c>
      <c r="H51" s="108" t="n">
        <f aca="false">IF($G51="","",IF(MAX($G$17:$G$73)-$G51=0,$D$12,20*LOG(250000/(MAX($G$17:$G$73)-$G51)/$B$9)+$D$9))</f>
        <v>-8.50299956639812</v>
      </c>
      <c r="I51" s="8"/>
      <c r="AHS51" s="8"/>
      <c r="AHT51" s="8"/>
      <c r="AHU51" s="8"/>
      <c r="AHZ51" s="8"/>
      <c r="AIA51" s="8"/>
      <c r="AIB51" s="8"/>
      <c r="AIC51" s="0"/>
      <c r="AID51" s="0"/>
    </row>
    <row r="52" customFormat="false" ht="16" hidden="false" customHeight="false" outlineLevel="0" collapsed="false">
      <c r="A52" s="82" t="n">
        <v>35</v>
      </c>
      <c r="B52" s="102" t="n">
        <v>7.9814</v>
      </c>
      <c r="C52" s="103" t="n">
        <v>118.7186</v>
      </c>
      <c r="D52" s="104" t="n">
        <f aca="false">IF(B52="","",DEGREES((1.5707963267949-ATAN(ABS('start here'!$B$27-B52)*'start here'!$B$2/(250000/$B$5))))/90*$B$2)</f>
        <v>6.61086488260658</v>
      </c>
      <c r="E52" s="8"/>
      <c r="F52" s="106"/>
      <c r="G52" s="107"/>
      <c r="H52" s="108" t="n">
        <f aca="false">IF($G51="","",IF($G51=0,$D$12,20*LOG(250000/$G51/$B$9)+$D$9))</f>
        <v>-2.4823996531185</v>
      </c>
      <c r="I52" s="8"/>
      <c r="AHS52" s="8"/>
      <c r="AHT52" s="8"/>
      <c r="AHU52" s="8"/>
      <c r="AHZ52" s="8"/>
      <c r="AIA52" s="8"/>
      <c r="AIB52" s="8"/>
      <c r="AIC52" s="0"/>
      <c r="AID52" s="0"/>
    </row>
    <row r="53" customFormat="false" ht="16" hidden="false" customHeight="false" outlineLevel="0" collapsed="false">
      <c r="A53" s="82" t="n">
        <v>36</v>
      </c>
      <c r="B53" s="102" t="n">
        <v>7.9579</v>
      </c>
      <c r="C53" s="103" t="n">
        <v>124.1088</v>
      </c>
      <c r="D53" s="104" t="n">
        <f aca="false">IF(B53="","",DEGREES((1.5707963267949-ATAN(ABS('start here'!$B$27-B53)*'start here'!$B$2/(250000/$B$5))))/90*$B$2)</f>
        <v>6.63084036592114</v>
      </c>
      <c r="E53" s="8"/>
      <c r="F53" s="106" t="n">
        <v>19</v>
      </c>
      <c r="G53" s="107" t="n">
        <v>3000</v>
      </c>
      <c r="H53" s="108" t="n">
        <f aca="false">IF($G53="","",IF(MAX($G$17:$G$73)-$G53=0,$D$12,20*LOG(250000/(MAX($G$17:$G$73)-$G53)/$B$9)+$D$9))</f>
        <v>1000</v>
      </c>
      <c r="I53" s="8"/>
      <c r="AHS53" s="8"/>
      <c r="AHT53" s="8"/>
      <c r="AHU53" s="8"/>
      <c r="AHZ53" s="8"/>
      <c r="AIA53" s="8"/>
      <c r="AIB53" s="8"/>
      <c r="AIC53" s="0"/>
      <c r="AID53" s="0"/>
    </row>
    <row r="54" customFormat="false" ht="16" hidden="false" customHeight="false" outlineLevel="0" collapsed="false">
      <c r="A54" s="82" t="n">
        <v>37</v>
      </c>
      <c r="B54" s="102" t="n">
        <v>7.864</v>
      </c>
      <c r="C54" s="103" t="n">
        <v>113.7191</v>
      </c>
      <c r="D54" s="104" t="n">
        <f aca="false">IF(B54="","",DEGREES((1.5707963267949-ATAN(ABS('start here'!$B$27-B54)*'start here'!$B$2/(250000/$B$5))))/90*$B$2)</f>
        <v>6.71139181164195</v>
      </c>
      <c r="E54" s="8"/>
      <c r="F54" s="106"/>
      <c r="G54" s="107"/>
      <c r="H54" s="108" t="n">
        <f aca="false">IF($G53="","",IF($G53=0,$D$12,20*LOG(250000/$G53/$B$9)+$D$9))</f>
        <v>-12.0248247475117</v>
      </c>
      <c r="I54" s="8"/>
      <c r="AHS54" s="8"/>
      <c r="AHT54" s="8"/>
      <c r="AHU54" s="8"/>
      <c r="AHZ54" s="8"/>
      <c r="AIA54" s="8"/>
      <c r="AIB54" s="8"/>
      <c r="AIC54" s="0"/>
      <c r="AID54" s="0"/>
    </row>
    <row r="55" customFormat="false" ht="16" hidden="false" customHeight="false" outlineLevel="0" collapsed="false">
      <c r="A55" s="82" t="n">
        <v>38</v>
      </c>
      <c r="B55" s="102" t="n">
        <v>7.7935</v>
      </c>
      <c r="C55" s="103" t="n">
        <v>119.1873</v>
      </c>
      <c r="D55" s="104" t="n">
        <f aca="false">IF(B55="","",DEGREES((1.5707963267949-ATAN(ABS('start here'!$B$27-B55)*'start here'!$B$2/(250000/$B$5))))/90*$B$2)</f>
        <v>6.77264186291814</v>
      </c>
      <c r="E55" s="8"/>
      <c r="F55" s="106" t="n">
        <v>20</v>
      </c>
      <c r="G55" s="107" t="n">
        <v>0</v>
      </c>
      <c r="H55" s="108" t="n">
        <f aca="false">IF($G55="","",IF(MAX($G$17:$G$73)-$G55=0,$D$12,20*LOG(250000/(MAX($G$17:$G$73)-$G55)/$B$9)+$D$9))</f>
        <v>-12.0248247475117</v>
      </c>
      <c r="I55" s="8"/>
      <c r="AHS55" s="8"/>
      <c r="AHT55" s="8"/>
      <c r="AHU55" s="8"/>
      <c r="AHZ55" s="8"/>
      <c r="AIA55" s="8"/>
      <c r="AIB55" s="8"/>
      <c r="AIC55" s="0"/>
      <c r="AID55" s="0"/>
    </row>
    <row r="56" customFormat="false" ht="16" hidden="false" customHeight="false" outlineLevel="0" collapsed="false">
      <c r="A56" s="82" t="n">
        <v>39</v>
      </c>
      <c r="B56" s="102" t="n">
        <v>8.9499</v>
      </c>
      <c r="C56" s="103" t="n">
        <v>124.5775</v>
      </c>
      <c r="D56" s="104" t="n">
        <f aca="false">IF(B56="","",DEGREES((1.5707963267949-ATAN(ABS('start here'!$B$27-B56)*'start here'!$B$2/(250000/$B$5))))/90*$B$2)</f>
        <v>5.85083558620744</v>
      </c>
      <c r="E56" s="8"/>
      <c r="F56" s="106"/>
      <c r="G56" s="107"/>
      <c r="H56" s="108" t="n">
        <f aca="false">IF($G55="","",IF($G55=0,$D$12,20*LOG(250000/$G55/$B$9)+$D$9))</f>
        <v>1000</v>
      </c>
      <c r="I56" s="8"/>
      <c r="AHS56" s="8"/>
      <c r="AHT56" s="8"/>
      <c r="AHU56" s="8"/>
      <c r="AHZ56" s="8"/>
      <c r="AIA56" s="8"/>
      <c r="AIB56" s="8"/>
      <c r="AIC56" s="0"/>
      <c r="AID56" s="0"/>
    </row>
    <row r="57" customFormat="false" ht="16" hidden="false" customHeight="false" outlineLevel="0" collapsed="false">
      <c r="A57" s="82" t="n">
        <v>40</v>
      </c>
      <c r="B57" s="102" t="n">
        <v>7.9462</v>
      </c>
      <c r="C57" s="103" t="n">
        <v>120.7106</v>
      </c>
      <c r="D57" s="104" t="n">
        <f aca="false">IF(B57="","",DEGREES((1.5707963267949-ATAN(ABS('start here'!$B$27-B57)*'start here'!$B$2/(250000/$B$5))))/90*$B$2)</f>
        <v>6.64081304494652</v>
      </c>
      <c r="E57" s="8"/>
      <c r="F57" s="106" t="n">
        <v>21</v>
      </c>
      <c r="G57" s="107" t="n">
        <v>0</v>
      </c>
      <c r="H57" s="108" t="n">
        <f aca="false">IF($G57="","",IF(MAX($G$17:$G$73)-$G57=0,$D$12,20*LOG(250000/(MAX($G$17:$G$73)-$G57)/$B$9)+$D$9))</f>
        <v>-12.0248247475117</v>
      </c>
      <c r="I57" s="8"/>
      <c r="AHS57" s="8"/>
      <c r="AHT57" s="8"/>
      <c r="AHU57" s="8"/>
      <c r="AHZ57" s="8"/>
      <c r="AIA57" s="8"/>
      <c r="AIB57" s="8"/>
      <c r="AIC57" s="0"/>
      <c r="AID57" s="0"/>
    </row>
    <row r="58" customFormat="false" ht="16" hidden="false" customHeight="false" outlineLevel="0" collapsed="false">
      <c r="A58" s="82" t="n">
        <v>41</v>
      </c>
      <c r="B58" s="102" t="n">
        <v>7.7994</v>
      </c>
      <c r="C58" s="103" t="n">
        <v>123.7572</v>
      </c>
      <c r="D58" s="104" t="n">
        <f aca="false">IF(B58="","",DEGREES((1.5707963267949-ATAN(ABS('start here'!$B$27-B58)*'start here'!$B$2/(250000/$B$5))))/90*$B$2)</f>
        <v>6.76749059330103</v>
      </c>
      <c r="E58" s="8"/>
      <c r="F58" s="106"/>
      <c r="G58" s="107"/>
      <c r="H58" s="108" t="n">
        <f aca="false">IF($G57="","",IF($G57=0,$D$12,20*LOG(250000/$G57/$B$9)+$D$9))</f>
        <v>1000</v>
      </c>
      <c r="I58" s="8"/>
      <c r="AHS58" s="8"/>
      <c r="AHT58" s="8"/>
      <c r="AHU58" s="8"/>
      <c r="AHZ58" s="8"/>
      <c r="AIA58" s="8"/>
      <c r="AIB58" s="8"/>
      <c r="AIC58" s="0"/>
      <c r="AID58" s="0"/>
    </row>
    <row r="59" customFormat="false" ht="16" hidden="false" customHeight="false" outlineLevel="0" collapsed="false">
      <c r="A59" s="82" t="n">
        <v>42</v>
      </c>
      <c r="B59" s="102" t="n">
        <v>8.2162</v>
      </c>
      <c r="C59" s="103" t="n">
        <v>123.1323</v>
      </c>
      <c r="D59" s="104" t="n">
        <f aca="false">IF(B59="","",DEGREES((1.5707963267949-ATAN(ABS('start here'!$B$27-B59)*'start here'!$B$2/(250000/$B$5))))/90*$B$2)</f>
        <v>6.41531517971181</v>
      </c>
      <c r="E59" s="8"/>
      <c r="F59" s="106" t="n">
        <v>22</v>
      </c>
      <c r="G59" s="107"/>
      <c r="H59" s="109" t="str">
        <f aca="false">IF($G59="","",IF(MAX($G$17:$G$73)-$G59=0,$D$12,20*LOG(250000/(MAX($G$17:$G$73)-$G59)/$B$9)+$D$9))</f>
        <v/>
      </c>
      <c r="I59" s="8"/>
      <c r="AHS59" s="8"/>
      <c r="AHT59" s="8"/>
      <c r="AHU59" s="8"/>
      <c r="AHZ59" s="8"/>
      <c r="AIA59" s="8"/>
      <c r="AIB59" s="8"/>
      <c r="AIC59" s="0"/>
      <c r="AID59" s="0"/>
    </row>
    <row r="60" customFormat="false" ht="16" hidden="false" customHeight="false" outlineLevel="0" collapsed="false">
      <c r="A60" s="82" t="n">
        <v>43</v>
      </c>
      <c r="B60" s="102" t="n">
        <v>8.1575</v>
      </c>
      <c r="C60" s="103" t="n">
        <v>124.5384</v>
      </c>
      <c r="D60" s="104" t="n">
        <f aca="false">IF(B60="","",DEGREES((1.5707963267949-ATAN(ABS('start here'!$B$27-B60)*'start here'!$B$2/(250000/$B$5))))/90*$B$2)</f>
        <v>6.46351587235377</v>
      </c>
      <c r="E60" s="8"/>
      <c r="F60" s="106"/>
      <c r="G60" s="107"/>
      <c r="H60" s="108" t="str">
        <f aca="false">IF($G59="","",IF($G59=0,$D$12,20*LOG(250000/$G59/$B$9)+$D$9))</f>
        <v/>
      </c>
      <c r="I60" s="8"/>
      <c r="AHS60" s="35"/>
      <c r="AHT60" s="35"/>
      <c r="AHU60" s="8"/>
      <c r="AHZ60" s="8"/>
      <c r="AIA60" s="8"/>
      <c r="AIB60" s="8"/>
      <c r="AIC60" s="0"/>
      <c r="AID60" s="0"/>
    </row>
    <row r="61" customFormat="false" ht="16" hidden="false" customHeight="false" outlineLevel="0" collapsed="false">
      <c r="A61" s="82" t="n">
        <v>44</v>
      </c>
      <c r="B61" s="102" t="n">
        <v>7.9696</v>
      </c>
      <c r="C61" s="103" t="n">
        <v>125.5539</v>
      </c>
      <c r="D61" s="104" t="n">
        <f aca="false">IF(B61="","",DEGREES((1.5707963267949-ATAN(ABS('start here'!$B$27-B61)*'start here'!$B$2/(250000/$B$5))))/90*$B$2)</f>
        <v>6.62088592768341</v>
      </c>
      <c r="E61" s="8"/>
      <c r="F61" s="106" t="n">
        <v>23</v>
      </c>
      <c r="G61" s="107"/>
      <c r="H61" s="109" t="str">
        <f aca="false">IF($G61="","",IF(MAX($G$17:$G$73)-$G61=0,$D$12,20*LOG(250000/(MAX($G$17:$G$73)-$G61)/$B$9)+$D$9))</f>
        <v/>
      </c>
      <c r="I61" s="8"/>
      <c r="AHS61" s="35"/>
      <c r="AHT61" s="35"/>
      <c r="AHU61" s="35"/>
      <c r="AHZ61" s="8"/>
      <c r="AIA61" s="8"/>
      <c r="AIB61" s="8"/>
      <c r="AIC61" s="0"/>
      <c r="AID61" s="0"/>
    </row>
    <row r="62" customFormat="false" ht="16" hidden="false" customHeight="false" outlineLevel="0" collapsed="false">
      <c r="A62" s="82" t="n">
        <v>45</v>
      </c>
      <c r="B62" s="102"/>
      <c r="C62" s="103"/>
      <c r="D62" s="104" t="str">
        <f aca="false">IF(B62="","",DEGREES((1.5707963267949-ATAN(ABS('start here'!$B$27-B62)*'start here'!$B$2/(250000/$B$5))))/90*$B$2)</f>
        <v/>
      </c>
      <c r="E62" s="8"/>
      <c r="F62" s="106"/>
      <c r="G62" s="107"/>
      <c r="H62" s="108" t="str">
        <f aca="false">IF($G61="","",IF($G61=0,$D$12,20*LOG(250000/$G61/$B$9)+$D$9))</f>
        <v/>
      </c>
      <c r="I62" s="8"/>
      <c r="AHS62" s="35"/>
      <c r="AHT62" s="35"/>
      <c r="AHU62" s="35"/>
      <c r="AHZ62" s="8"/>
      <c r="AIA62" s="8"/>
      <c r="AIB62" s="8"/>
      <c r="AIC62" s="0"/>
      <c r="AID62" s="0"/>
    </row>
    <row r="63" customFormat="false" ht="16" hidden="false" customHeight="false" outlineLevel="0" collapsed="false">
      <c r="A63" s="82" t="n">
        <v>46</v>
      </c>
      <c r="B63" s="102"/>
      <c r="C63" s="103"/>
      <c r="D63" s="104" t="str">
        <f aca="false">IF(B63="","",DEGREES((1.5707963267949-ATAN(ABS('start here'!$B$27-B63)*'start here'!$B$2/(250000/$B$5))))/90*$B$2)</f>
        <v/>
      </c>
      <c r="E63" s="8"/>
      <c r="F63" s="106" t="n">
        <v>24</v>
      </c>
      <c r="G63" s="107"/>
      <c r="H63" s="109" t="str">
        <f aca="false">IF($G63="","",IF(MAX($G$17:$G$73)-$G63=0,$D$12,20*LOG(250000/(MAX($G$17:$G$73)-$G63)/$B$9)+$D$9))</f>
        <v/>
      </c>
      <c r="I63" s="8"/>
      <c r="AHS63" s="35"/>
      <c r="AHT63" s="35"/>
      <c r="AHU63" s="35"/>
      <c r="AHZ63" s="8"/>
      <c r="AIA63" s="8"/>
      <c r="AIB63" s="8"/>
      <c r="AIC63" s="0"/>
      <c r="AID63" s="0"/>
    </row>
    <row r="64" customFormat="false" ht="16" hidden="false" customHeight="false" outlineLevel="0" collapsed="false">
      <c r="A64" s="82" t="n">
        <v>47</v>
      </c>
      <c r="B64" s="102"/>
      <c r="C64" s="103"/>
      <c r="D64" s="104" t="str">
        <f aca="false">IF(B64="","",DEGREES((1.5707963267949-ATAN(ABS('start here'!$B$27-B64)*'start here'!$B$2/(250000/$B$5))))/90*$B$2)</f>
        <v/>
      </c>
      <c r="E64" s="8"/>
      <c r="F64" s="106"/>
      <c r="G64" s="107"/>
      <c r="H64" s="108" t="str">
        <f aca="false">IF($G63="","",IF($G63=0,$D$12,20*LOG(250000/$G63/$B$9)+$D$9))</f>
        <v/>
      </c>
      <c r="I64" s="8"/>
      <c r="AHS64" s="35"/>
      <c r="AHT64" s="35"/>
      <c r="AHU64" s="35"/>
      <c r="AHZ64" s="8"/>
      <c r="AIA64" s="8"/>
      <c r="AIB64" s="8"/>
      <c r="AIC64" s="0"/>
      <c r="AID64" s="0"/>
    </row>
    <row r="65" customFormat="false" ht="16" hidden="false" customHeight="false" outlineLevel="0" collapsed="false">
      <c r="A65" s="82" t="n">
        <v>48</v>
      </c>
      <c r="B65" s="102"/>
      <c r="C65" s="103"/>
      <c r="D65" s="104" t="str">
        <f aca="false">IF(B65="","",DEGREES((1.5707963267949-ATAN(ABS('start here'!$B$27-B65)*'start here'!$B$2/(250000/$B$5))))/90*$B$2)</f>
        <v/>
      </c>
      <c r="E65" s="8"/>
      <c r="F65" s="106" t="n">
        <v>25</v>
      </c>
      <c r="G65" s="110"/>
      <c r="H65" s="109" t="str">
        <f aca="false">IF($G65="","",IF(MAX($G$17:$G$73)-$G65=0,$D$12,20*LOG(250000/(MAX($G$17:$G$73)-$G65)/$B$9)+$D$9))</f>
        <v/>
      </c>
      <c r="I65" s="8"/>
      <c r="AHS65" s="35"/>
      <c r="AHT65" s="35"/>
      <c r="AHU65" s="35"/>
      <c r="AHZ65" s="8"/>
      <c r="AIA65" s="8"/>
      <c r="AIB65" s="8"/>
      <c r="AIC65" s="0"/>
      <c r="AID65" s="0"/>
    </row>
    <row r="66" customFormat="false" ht="16" hidden="false" customHeight="false" outlineLevel="0" collapsed="false">
      <c r="A66" s="82" t="n">
        <v>49</v>
      </c>
      <c r="B66" s="102"/>
      <c r="C66" s="103"/>
      <c r="D66" s="104" t="str">
        <f aca="false">IF(B66="","",DEGREES((1.5707963267949-ATAN(ABS('start here'!$B$27-B66)*'start here'!$B$2/(250000/$B$5))))/90*$B$2)</f>
        <v/>
      </c>
      <c r="E66" s="8"/>
      <c r="F66" s="106"/>
      <c r="G66" s="110"/>
      <c r="H66" s="111" t="str">
        <f aca="false">IF($G65="","",IF($G65=0,$D$12,20*LOG(250000/$G65/$B$9)+$D$9))</f>
        <v/>
      </c>
      <c r="I66" s="8"/>
      <c r="AHS66" s="35"/>
      <c r="AHT66" s="35"/>
      <c r="AHU66" s="35"/>
      <c r="AHZ66" s="8"/>
      <c r="AIA66" s="8"/>
      <c r="AIB66" s="8"/>
      <c r="AIC66" s="0"/>
      <c r="AID66" s="0"/>
    </row>
    <row r="67" customFormat="false" ht="16" hidden="false" customHeight="false" outlineLevel="0" collapsed="false">
      <c r="A67" s="82" t="n">
        <v>50</v>
      </c>
      <c r="B67" s="102"/>
      <c r="C67" s="103"/>
      <c r="D67" s="104" t="str">
        <f aca="false">IF(B67="","",DEGREES((1.5707963267949-ATAN(ABS('start here'!$B$27-B67)*'start here'!$B$2/(250000/$B$5))))/90*$B$2)</f>
        <v/>
      </c>
      <c r="E67" s="8"/>
      <c r="F67" s="106" t="n">
        <v>26</v>
      </c>
      <c r="G67" s="110"/>
      <c r="H67" s="101" t="str">
        <f aca="false">IF($G69="","",IF(MAX($G$17:$G$73)-$G69=0,$D$12,20*LOG(250000/(MAX($G$17:$G$73)-$G69)/$B$9)+$D$9))</f>
        <v/>
      </c>
      <c r="I67" s="8"/>
      <c r="AHS67" s="35"/>
      <c r="AHT67" s="35"/>
      <c r="AHU67" s="35"/>
      <c r="AHZ67" s="8"/>
      <c r="AIA67" s="8"/>
      <c r="AIB67" s="8"/>
      <c r="AIC67" s="0"/>
      <c r="AID67" s="0"/>
    </row>
    <row r="68" customFormat="false" ht="16" hidden="false" customHeight="false" outlineLevel="0" collapsed="false">
      <c r="A68" s="82" t="n">
        <v>51</v>
      </c>
      <c r="B68" s="102"/>
      <c r="C68" s="103"/>
      <c r="D68" s="104" t="str">
        <f aca="false">IF(B68="","",DEGREES((1.5707963267949-ATAN(ABS('start here'!$B$27-B68)*'start here'!$B$2/(250000/$B$5))))/90*$B$2)</f>
        <v/>
      </c>
      <c r="E68" s="8"/>
      <c r="F68" s="106"/>
      <c r="G68" s="110"/>
      <c r="H68" s="112" t="str">
        <f aca="false">IF($G69="","",IF($G69=0,$D$12,20*LOG(250000/$G69/$B$9)+$D$9))</f>
        <v/>
      </c>
      <c r="I68" s="8"/>
      <c r="AHS68" s="35"/>
      <c r="AHT68" s="35"/>
      <c r="AHU68" s="35"/>
      <c r="AHZ68" s="8"/>
      <c r="AIA68" s="8"/>
      <c r="AIB68" s="8"/>
      <c r="AIC68" s="0"/>
      <c r="AID68" s="0"/>
    </row>
    <row r="69" customFormat="false" ht="16" hidden="false" customHeight="false" outlineLevel="0" collapsed="false">
      <c r="A69" s="82" t="n">
        <v>52</v>
      </c>
      <c r="B69" s="102"/>
      <c r="C69" s="103"/>
      <c r="D69" s="104" t="str">
        <f aca="false">IF(B69="","",DEGREES((1.5707963267949-ATAN(ABS('start here'!$B$27-B69)*'start here'!$B$2/(250000/$B$5))))/90*$B$2)</f>
        <v/>
      </c>
      <c r="E69" s="8"/>
      <c r="F69" s="113" t="n">
        <v>27</v>
      </c>
      <c r="G69" s="110"/>
      <c r="H69" s="101" t="str">
        <f aca="false">IF($G70="","",IF(MAX($G$17:$G$73)-$G70=0,$D$12,20*LOG(250000/(MAX($G$17:$G$73)-$G70)/$B$9)+$D$9))</f>
        <v/>
      </c>
      <c r="I69" s="8"/>
      <c r="AHS69" s="35"/>
      <c r="AHT69" s="35"/>
      <c r="AHU69" s="35"/>
      <c r="AHZ69" s="8"/>
      <c r="AIA69" s="8"/>
      <c r="AIB69" s="8"/>
      <c r="AIC69" s="0"/>
      <c r="AID69" s="0"/>
    </row>
    <row r="70" customFormat="false" ht="16" hidden="false" customHeight="false" outlineLevel="0" collapsed="false">
      <c r="A70" s="82" t="n">
        <v>53</v>
      </c>
      <c r="B70" s="102"/>
      <c r="C70" s="103"/>
      <c r="D70" s="104" t="str">
        <f aca="false">IF(B70="","",DEGREES((1.5707963267949-ATAN(ABS('start here'!$B$27-B70)*'start here'!$B$2/(250000/$B$5))))/90*$B$2)</f>
        <v/>
      </c>
      <c r="E70" s="8"/>
      <c r="F70" s="113"/>
      <c r="G70" s="110"/>
      <c r="H70" s="112" t="str">
        <f aca="false">IF($G70="","",IF($G70=0,$D$12,20*LOG(250000/$G70/$B$9)+$D$9))</f>
        <v/>
      </c>
      <c r="I70" s="8"/>
      <c r="AHS70" s="35"/>
      <c r="AHT70" s="35"/>
      <c r="AHU70" s="35"/>
      <c r="AHZ70" s="8"/>
      <c r="AIA70" s="8"/>
      <c r="AIB70" s="8"/>
      <c r="AIC70" s="0"/>
      <c r="AID70" s="0"/>
    </row>
    <row r="71" customFormat="false" ht="16" hidden="false" customHeight="false" outlineLevel="0" collapsed="false">
      <c r="A71" s="82" t="n">
        <v>54</v>
      </c>
      <c r="B71" s="102"/>
      <c r="C71" s="103"/>
      <c r="D71" s="104" t="str">
        <f aca="false">IF(B71="","",DEGREES((1.5707963267949-ATAN(ABS('start here'!$B$27-B71)*'start here'!$B$2/(250000/$B$5))))/90*$B$2)</f>
        <v/>
      </c>
      <c r="E71" s="8"/>
      <c r="F71" s="113" t="n">
        <v>28</v>
      </c>
      <c r="G71" s="110"/>
      <c r="H71" s="101" t="str">
        <f aca="false">IF($G71="","",IF(MAX($G$17:$G$73)-$G71=0,$D$12,20*LOG(250000/(MAX($G$17:$G$73)-$G71)/$B$9)+$D$9))</f>
        <v/>
      </c>
      <c r="I71" s="8"/>
      <c r="AHS71" s="35"/>
      <c r="AHT71" s="35"/>
      <c r="AHU71" s="35"/>
      <c r="AHZ71" s="8"/>
      <c r="AIA71" s="8"/>
      <c r="AIB71" s="8"/>
      <c r="AIC71" s="0"/>
      <c r="AID71" s="0"/>
    </row>
    <row r="72" customFormat="false" ht="16" hidden="false" customHeight="false" outlineLevel="0" collapsed="false">
      <c r="A72" s="82" t="n">
        <v>55</v>
      </c>
      <c r="B72" s="102"/>
      <c r="C72" s="103"/>
      <c r="D72" s="104" t="str">
        <f aca="false">IF(B72="","",DEGREES((1.5707963267949-ATAN(ABS('start here'!$B$27-B72)*'start here'!$B$2/(250000/$B$5))))/90*$B$2)</f>
        <v/>
      </c>
      <c r="E72" s="8"/>
      <c r="F72" s="113"/>
      <c r="G72" s="110"/>
      <c r="H72" s="112" t="str">
        <f aca="false">IF($G71="","",IF($G71=0,$D$12,20*LOG(250000/$G71/$B$9)+$D$9))</f>
        <v/>
      </c>
      <c r="I72" s="8"/>
      <c r="AHS72" s="35"/>
      <c r="AHT72" s="35"/>
      <c r="AHU72" s="35"/>
      <c r="AHZ72" s="8"/>
      <c r="AIA72" s="8"/>
      <c r="AIB72" s="8"/>
      <c r="AIC72" s="0"/>
      <c r="AID72" s="0"/>
    </row>
    <row r="73" customFormat="false" ht="16" hidden="false" customHeight="false" outlineLevel="0" collapsed="false">
      <c r="A73" s="82" t="n">
        <v>56</v>
      </c>
      <c r="B73" s="102"/>
      <c r="C73" s="103"/>
      <c r="D73" s="104" t="str">
        <f aca="false">IF(B73="","",DEGREES((1.5707963267949-ATAN(ABS('start here'!$B$27-B73)*'start here'!$B$2/(250000/$B$5))))/90*$B$2)</f>
        <v/>
      </c>
      <c r="E73" s="8"/>
      <c r="F73" s="113" t="n">
        <v>29</v>
      </c>
      <c r="G73" s="110"/>
      <c r="H73" s="101" t="str">
        <f aca="false">IF($G72="","",IF(MAX($G$17:$G$73)-$G72=0,$D$12,20*LOG(250000/(MAX($G$17:$G$73)-$G72)/$B$9)+$D$9))</f>
        <v/>
      </c>
      <c r="I73" s="8"/>
      <c r="AHS73" s="35"/>
      <c r="AHT73" s="35"/>
      <c r="AHU73" s="35"/>
      <c r="AHZ73" s="8"/>
      <c r="AIA73" s="8"/>
      <c r="AIB73" s="8"/>
      <c r="AIC73" s="0"/>
      <c r="AID73" s="0"/>
    </row>
    <row r="74" customFormat="false" ht="16" hidden="false" customHeight="false" outlineLevel="0" collapsed="false">
      <c r="A74" s="82" t="n">
        <v>57</v>
      </c>
      <c r="B74" s="102"/>
      <c r="C74" s="103"/>
      <c r="D74" s="104" t="str">
        <f aca="false">IF(B74="","",DEGREES((1.5707963267949-ATAN(ABS('start here'!$B$27-B74)*'start here'!$B$2/(250000/$B$5))))/90*$B$2)</f>
        <v/>
      </c>
      <c r="E74" s="8"/>
      <c r="F74" s="113"/>
      <c r="G74" s="110"/>
      <c r="H74" s="112" t="str">
        <f aca="false">IF($G72="","",IF($G72=0,$D$12,20*LOG(250000/$G72/$B$9)+$D$9))</f>
        <v/>
      </c>
      <c r="I74" s="8"/>
      <c r="AHS74" s="35"/>
      <c r="AHT74" s="35"/>
      <c r="AHU74" s="35"/>
      <c r="AHZ74" s="8"/>
      <c r="AIA74" s="8"/>
      <c r="AIB74" s="8"/>
      <c r="AIC74" s="0"/>
      <c r="AID74" s="0"/>
    </row>
    <row r="75" customFormat="false" ht="16" hidden="false" customHeight="false" outlineLevel="0" collapsed="false">
      <c r="A75" s="82" t="n">
        <v>58</v>
      </c>
      <c r="B75" s="102"/>
      <c r="C75" s="103"/>
      <c r="D75" s="104" t="str">
        <f aca="false">IF(B75="","",DEGREES((1.5707963267949-ATAN(ABS('start here'!$B$27-B75)*'start here'!$B$2/(250000/$B$5))))/90*$B$2)</f>
        <v/>
      </c>
      <c r="E75" s="8"/>
      <c r="F75" s="114" t="n">
        <v>30</v>
      </c>
      <c r="G75" s="115"/>
      <c r="H75" s="101" t="str">
        <f aca="false">IF($G73="","",IF(MAX($G$17:$G$73)-$G73=0,$D$12,20*LOG(250000/(MAX($G$17:$G$73)-$G73)/$B$9)+$D$9))</f>
        <v/>
      </c>
      <c r="I75" s="8"/>
      <c r="AHS75" s="35"/>
      <c r="AHT75" s="35"/>
      <c r="AHU75" s="35"/>
      <c r="AHZ75" s="8"/>
      <c r="AIA75" s="8"/>
      <c r="AIB75" s="8"/>
      <c r="AIC75" s="0"/>
      <c r="AID75" s="0"/>
    </row>
    <row r="76" customFormat="false" ht="16" hidden="false" customHeight="false" outlineLevel="0" collapsed="false">
      <c r="A76" s="82" t="n">
        <v>59</v>
      </c>
      <c r="B76" s="102"/>
      <c r="C76" s="103"/>
      <c r="D76" s="104" t="str">
        <f aca="false">IF(B76="","",DEGREES((1.5707963267949-ATAN(ABS('start here'!$B$27-B76)*'start here'!$B$2/(250000/$B$5))))/90*$B$2)</f>
        <v/>
      </c>
      <c r="E76" s="8"/>
      <c r="F76" s="114"/>
      <c r="G76" s="115"/>
      <c r="H76" s="116" t="str">
        <f aca="false">IF($G73="","",IF($G73=0,$D$12,20*LOG(250000/$G73/$B$9)+$D$9))</f>
        <v/>
      </c>
      <c r="I76" s="8"/>
      <c r="AHS76" s="35"/>
      <c r="AHT76" s="35"/>
      <c r="AHU76" s="35"/>
      <c r="AHZ76" s="8"/>
      <c r="AIA76" s="8"/>
      <c r="AIB76" s="8"/>
      <c r="AIC76" s="0"/>
      <c r="AID76" s="0"/>
    </row>
    <row r="77" customFormat="false" ht="16" hidden="false" customHeight="false" outlineLevel="0" collapsed="false">
      <c r="A77" s="82" t="n">
        <v>60</v>
      </c>
      <c r="B77" s="102"/>
      <c r="C77" s="103"/>
      <c r="D77" s="104" t="str">
        <f aca="false">IF(B77="","",DEGREES((1.5707963267949-ATAN(ABS('start here'!$B$27-B77)*'start here'!$B$2/(250000/$B$5))))/90*$B$2)</f>
        <v/>
      </c>
      <c r="E77" s="8"/>
      <c r="F77" s="8"/>
      <c r="G77" s="79"/>
      <c r="H77" s="8"/>
      <c r="I77" s="8"/>
      <c r="AHS77" s="35"/>
      <c r="AHT77" s="35"/>
      <c r="AHU77" s="35"/>
      <c r="AHZ77" s="8"/>
      <c r="AIA77" s="8"/>
      <c r="AIB77" s="8"/>
      <c r="AIC77" s="0"/>
      <c r="AID77" s="0"/>
    </row>
    <row r="78" customFormat="false" ht="16" hidden="false" customHeight="false" outlineLevel="0" collapsed="false">
      <c r="A78" s="82" t="n">
        <v>61</v>
      </c>
      <c r="B78" s="102"/>
      <c r="C78" s="103"/>
      <c r="D78" s="104" t="str">
        <f aca="false">IF(B78="","",DEGREES((1.5707963267949-ATAN(ABS('start here'!$B$27-B78)*'start here'!$B$2/(250000/$B$5))))/90*$B$2)</f>
        <v/>
      </c>
      <c r="E78" s="8"/>
      <c r="F78" s="8"/>
      <c r="G78" s="79"/>
      <c r="H78" s="8"/>
      <c r="I78" s="8"/>
      <c r="AHS78" s="35"/>
      <c r="AHT78" s="35"/>
      <c r="AHU78" s="35"/>
      <c r="AHZ78" s="8"/>
      <c r="AIA78" s="8"/>
      <c r="AIB78" s="8"/>
      <c r="AIC78" s="0"/>
      <c r="AID78" s="0"/>
    </row>
    <row r="79" customFormat="false" ht="16" hidden="false" customHeight="false" outlineLevel="0" collapsed="false">
      <c r="A79" s="82" t="n">
        <v>62</v>
      </c>
      <c r="B79" s="102"/>
      <c r="C79" s="103"/>
      <c r="D79" s="104" t="str">
        <f aca="false">IF(B79="","",DEGREES((1.5707963267949-ATAN(ABS('start here'!$B$27-B79)*'start here'!$B$2/(250000/$B$5))))/90*$B$2)</f>
        <v/>
      </c>
      <c r="E79" s="8"/>
      <c r="F79" s="8"/>
      <c r="G79" s="79"/>
      <c r="H79" s="8"/>
      <c r="I79" s="8"/>
      <c r="AHS79" s="35"/>
      <c r="AHT79" s="35"/>
      <c r="AHU79" s="35"/>
      <c r="AHZ79" s="8"/>
      <c r="AIA79" s="8"/>
      <c r="AIB79" s="8"/>
      <c r="AIC79" s="0"/>
      <c r="AID79" s="0"/>
    </row>
    <row r="80" customFormat="false" ht="16" hidden="false" customHeight="false" outlineLevel="0" collapsed="false">
      <c r="A80" s="82" t="n">
        <v>63</v>
      </c>
      <c r="B80" s="102"/>
      <c r="C80" s="103"/>
      <c r="D80" s="104" t="str">
        <f aca="false">IF(B80="","",DEGREES((1.5707963267949-ATAN(ABS('start here'!$B$27-B80)*'start here'!$B$2/(250000/$B$5))))/90*$B$2)</f>
        <v/>
      </c>
      <c r="E80" s="8"/>
      <c r="F80" s="8"/>
      <c r="G80" s="79"/>
      <c r="H80" s="8"/>
      <c r="I80" s="8"/>
      <c r="AHS80" s="35"/>
      <c r="AHT80" s="35"/>
      <c r="AHU80" s="35"/>
      <c r="AHZ80" s="8"/>
      <c r="AIA80" s="8"/>
      <c r="AIB80" s="8"/>
      <c r="AIC80" s="0"/>
      <c r="AID80" s="0"/>
    </row>
    <row r="81" customFormat="false" ht="16" hidden="false" customHeight="false" outlineLevel="0" collapsed="false">
      <c r="A81" s="82" t="n">
        <v>64</v>
      </c>
      <c r="B81" s="102"/>
      <c r="C81" s="103"/>
      <c r="D81" s="104" t="str">
        <f aca="false">IF(B81="","",DEGREES((1.5707963267949-ATAN(ABS('start here'!$B$27-B81)*'start here'!$B$2/(250000/$B$5))))/90*$B$2)</f>
        <v/>
      </c>
      <c r="E81" s="8"/>
      <c r="F81" s="8"/>
      <c r="G81" s="79"/>
      <c r="H81" s="8"/>
      <c r="I81" s="8"/>
      <c r="AHS81" s="35"/>
      <c r="AHT81" s="35"/>
      <c r="AHU81" s="35"/>
      <c r="AHZ81" s="8"/>
      <c r="AIA81" s="8"/>
      <c r="AIB81" s="8"/>
      <c r="AIC81" s="0"/>
      <c r="AID81" s="0"/>
    </row>
    <row r="82" customFormat="false" ht="16" hidden="false" customHeight="false" outlineLevel="0" collapsed="false">
      <c r="A82" s="82" t="n">
        <v>65</v>
      </c>
      <c r="B82" s="102"/>
      <c r="C82" s="103"/>
      <c r="D82" s="104" t="str">
        <f aca="false">IF(B82="","",DEGREES((1.5707963267949-ATAN(ABS('start here'!$B$27-B82)*'start here'!$B$2/(250000/$B$5))))/90*$B$2)</f>
        <v/>
      </c>
      <c r="E82" s="8"/>
      <c r="F82" s="8"/>
      <c r="G82" s="79"/>
      <c r="H82" s="8"/>
      <c r="I82" s="8"/>
      <c r="AHS82" s="35"/>
      <c r="AHT82" s="35"/>
      <c r="AHU82" s="35"/>
      <c r="AHZ82" s="8"/>
      <c r="AIA82" s="8"/>
      <c r="AIB82" s="8"/>
      <c r="AIC82" s="0"/>
      <c r="AID82" s="0"/>
    </row>
    <row r="83" customFormat="false" ht="16" hidden="false" customHeight="false" outlineLevel="0" collapsed="false">
      <c r="A83" s="82" t="n">
        <v>66</v>
      </c>
      <c r="B83" s="102"/>
      <c r="C83" s="103"/>
      <c r="D83" s="104" t="str">
        <f aca="false">IF(B83="","",DEGREES((1.5707963267949-ATAN(ABS('start here'!$B$27-B83)*'start here'!$B$2/(250000/$B$5))))/90*$B$2)</f>
        <v/>
      </c>
      <c r="E83" s="8"/>
      <c r="F83" s="8"/>
      <c r="G83" s="79"/>
      <c r="H83" s="8"/>
      <c r="I83" s="8"/>
      <c r="AHS83" s="35"/>
      <c r="AHT83" s="35"/>
      <c r="AHU83" s="35"/>
      <c r="AHZ83" s="8"/>
      <c r="AIA83" s="8"/>
      <c r="AIB83" s="8"/>
      <c r="AIC83" s="0"/>
      <c r="AID83" s="0"/>
    </row>
    <row r="84" customFormat="false" ht="16" hidden="false" customHeight="false" outlineLevel="0" collapsed="false">
      <c r="A84" s="82" t="n">
        <v>67</v>
      </c>
      <c r="B84" s="102"/>
      <c r="C84" s="103"/>
      <c r="D84" s="104" t="str">
        <f aca="false">IF(B84="","",DEGREES((1.5707963267949-ATAN(ABS('start here'!$B$27-B84)*'start here'!$B$2/(250000/$B$5))))/90*$B$2)</f>
        <v/>
      </c>
      <c r="E84" s="8"/>
      <c r="F84" s="8"/>
      <c r="G84" s="79"/>
      <c r="H84" s="8"/>
      <c r="I84" s="8"/>
      <c r="AHS84" s="35"/>
      <c r="AHT84" s="35"/>
      <c r="AHU84" s="35"/>
      <c r="AHZ84" s="8"/>
      <c r="AIA84" s="8"/>
      <c r="AIB84" s="8"/>
      <c r="AIC84" s="0"/>
      <c r="AID84" s="0"/>
    </row>
    <row r="85" customFormat="false" ht="16" hidden="false" customHeight="false" outlineLevel="0" collapsed="false">
      <c r="A85" s="82" t="n">
        <v>68</v>
      </c>
      <c r="B85" s="102"/>
      <c r="C85" s="103"/>
      <c r="D85" s="104" t="str">
        <f aca="false">IF(B85="","",DEGREES((1.5707963267949-ATAN(ABS('start here'!$B$27-B85)*'start here'!$B$2/(250000/$B$5))))/90*$B$2)</f>
        <v/>
      </c>
      <c r="E85" s="8"/>
      <c r="F85" s="8"/>
      <c r="G85" s="79"/>
      <c r="H85" s="8"/>
      <c r="I85" s="8"/>
      <c r="AHS85" s="35"/>
      <c r="AHT85" s="35"/>
      <c r="AHU85" s="35"/>
      <c r="AHZ85" s="8"/>
      <c r="AIA85" s="8"/>
      <c r="AIB85" s="8"/>
      <c r="AIC85" s="0"/>
      <c r="AID85" s="0"/>
    </row>
    <row r="86" customFormat="false" ht="16" hidden="false" customHeight="false" outlineLevel="0" collapsed="false">
      <c r="A86" s="82" t="n">
        <v>69</v>
      </c>
      <c r="B86" s="102"/>
      <c r="C86" s="103"/>
      <c r="D86" s="104" t="str">
        <f aca="false">IF(B86="","",DEGREES((1.5707963267949-ATAN(ABS('start here'!$B$27-B86)*'start here'!$B$2/(250000/$B$5))))/90*$B$2)</f>
        <v/>
      </c>
      <c r="E86" s="8"/>
      <c r="F86" s="8"/>
      <c r="G86" s="79"/>
      <c r="H86" s="8"/>
      <c r="I86" s="8"/>
      <c r="AHS86" s="35"/>
      <c r="AHT86" s="35"/>
      <c r="AHU86" s="35"/>
      <c r="AHZ86" s="8"/>
      <c r="AIA86" s="8"/>
      <c r="AIB86" s="8"/>
      <c r="AIC86" s="0"/>
      <c r="AID86" s="0"/>
    </row>
    <row r="87" customFormat="false" ht="16" hidden="false" customHeight="false" outlineLevel="0" collapsed="false">
      <c r="A87" s="82" t="n">
        <v>70</v>
      </c>
      <c r="B87" s="102"/>
      <c r="C87" s="103"/>
      <c r="D87" s="104" t="str">
        <f aca="false">IF(B87="","",DEGREES((1.5707963267949-ATAN(ABS('start here'!$B$27-B87)*'start here'!$B$2/(250000/$B$5))))/90*$B$2)</f>
        <v/>
      </c>
      <c r="E87" s="8"/>
      <c r="F87" s="8"/>
      <c r="G87" s="79"/>
      <c r="H87" s="8"/>
      <c r="I87" s="8"/>
      <c r="AHS87" s="35"/>
      <c r="AHT87" s="35"/>
      <c r="AHU87" s="35"/>
      <c r="AHZ87" s="8"/>
      <c r="AIA87" s="8"/>
      <c r="AIB87" s="8"/>
      <c r="AIC87" s="0"/>
      <c r="AID87" s="0"/>
    </row>
    <row r="88" customFormat="false" ht="16" hidden="false" customHeight="false" outlineLevel="0" collapsed="false">
      <c r="A88" s="82" t="n">
        <v>71</v>
      </c>
      <c r="B88" s="102"/>
      <c r="C88" s="103"/>
      <c r="D88" s="104" t="str">
        <f aca="false">IF(B88="","",DEGREES((1.5707963267949-ATAN(ABS('start here'!$B$27-B88)*'start here'!$B$2/(250000/$B$5))))/90*$B$2)</f>
        <v/>
      </c>
      <c r="E88" s="8"/>
      <c r="F88" s="8"/>
      <c r="G88" s="79"/>
      <c r="H88" s="8"/>
      <c r="I88" s="8"/>
      <c r="AHS88" s="35"/>
      <c r="AHT88" s="35"/>
      <c r="AHU88" s="35"/>
      <c r="AHZ88" s="8"/>
      <c r="AIA88" s="8"/>
      <c r="AIB88" s="8"/>
      <c r="AIC88" s="0"/>
      <c r="AID88" s="0"/>
    </row>
    <row r="89" customFormat="false" ht="16" hidden="false" customHeight="false" outlineLevel="0" collapsed="false">
      <c r="A89" s="82" t="n">
        <v>72</v>
      </c>
      <c r="B89" s="102"/>
      <c r="C89" s="103"/>
      <c r="D89" s="104" t="str">
        <f aca="false">IF(B89="","",DEGREES((1.5707963267949-ATAN(ABS('start here'!$B$27-B89)*'start here'!$B$2/(250000/$B$5))))/90*$B$2)</f>
        <v/>
      </c>
      <c r="E89" s="8"/>
      <c r="F89" s="8"/>
      <c r="G89" s="79"/>
      <c r="H89" s="8"/>
      <c r="I89" s="8"/>
      <c r="AHS89" s="35"/>
      <c r="AHT89" s="35"/>
      <c r="AHU89" s="35"/>
      <c r="AHZ89" s="8"/>
      <c r="AIA89" s="8"/>
      <c r="AIB89" s="8"/>
      <c r="AIC89" s="0"/>
      <c r="AID89" s="0"/>
    </row>
    <row r="90" customFormat="false" ht="16" hidden="false" customHeight="false" outlineLevel="0" collapsed="false">
      <c r="A90" s="82" t="n">
        <v>73</v>
      </c>
      <c r="B90" s="102"/>
      <c r="C90" s="103"/>
      <c r="D90" s="104" t="str">
        <f aca="false">IF(B90="","",DEGREES((1.5707963267949-ATAN(ABS('start here'!$B$27-B90)*'start here'!$B$2/(250000/$B$5))))/90*$B$2)</f>
        <v/>
      </c>
      <c r="E90" s="8"/>
      <c r="F90" s="8"/>
      <c r="G90" s="79"/>
      <c r="H90" s="8"/>
      <c r="I90" s="8"/>
      <c r="AHS90" s="35"/>
      <c r="AHT90" s="35"/>
      <c r="AHU90" s="35"/>
      <c r="AHZ90" s="8"/>
      <c r="AIA90" s="8"/>
      <c r="AIB90" s="8"/>
      <c r="AIC90" s="0"/>
      <c r="AID90" s="0"/>
    </row>
    <row r="91" customFormat="false" ht="16" hidden="false" customHeight="false" outlineLevel="0" collapsed="false">
      <c r="A91" s="82" t="n">
        <v>74</v>
      </c>
      <c r="B91" s="102"/>
      <c r="C91" s="103"/>
      <c r="D91" s="104" t="str">
        <f aca="false">IF(B91="","",DEGREES((1.5707963267949-ATAN(ABS('start here'!$B$27-B91)*'start here'!$B$2/(250000/$B$5))))/90*$B$2)</f>
        <v/>
      </c>
      <c r="E91" s="8"/>
      <c r="F91" s="8"/>
      <c r="G91" s="79"/>
      <c r="H91" s="8"/>
      <c r="I91" s="8"/>
      <c r="AHS91" s="35"/>
      <c r="AHT91" s="35"/>
      <c r="AHU91" s="35"/>
      <c r="AHZ91" s="8"/>
      <c r="AIA91" s="8"/>
      <c r="AIB91" s="8"/>
      <c r="AIC91" s="0"/>
      <c r="AID91" s="0"/>
    </row>
    <row r="92" customFormat="false" ht="16" hidden="false" customHeight="false" outlineLevel="0" collapsed="false">
      <c r="A92" s="82" t="n">
        <v>75</v>
      </c>
      <c r="B92" s="102"/>
      <c r="C92" s="103"/>
      <c r="D92" s="104" t="str">
        <f aca="false">IF(B92="","",DEGREES((1.5707963267949-ATAN(ABS('start here'!$B$27-B92)*'start here'!$B$2/(250000/$B$5))))/90*$B$2)</f>
        <v/>
      </c>
      <c r="E92" s="8"/>
      <c r="F92" s="8"/>
      <c r="G92" s="79"/>
      <c r="H92" s="8"/>
      <c r="I92" s="8"/>
      <c r="AHS92" s="35"/>
      <c r="AHT92" s="35"/>
      <c r="AHU92" s="35"/>
      <c r="AHZ92" s="8"/>
      <c r="AIA92" s="8"/>
      <c r="AIB92" s="8"/>
      <c r="AIC92" s="0"/>
      <c r="AID92" s="0"/>
    </row>
    <row r="93" customFormat="false" ht="16" hidden="false" customHeight="false" outlineLevel="0" collapsed="false">
      <c r="A93" s="82" t="n">
        <v>76</v>
      </c>
      <c r="B93" s="102"/>
      <c r="C93" s="103"/>
      <c r="D93" s="104" t="str">
        <f aca="false">IF(B93="","",DEGREES((1.5707963267949-ATAN(ABS('start here'!$B$27-B93)*'start here'!$B$2/(250000/$B$5))))/90*$B$2)</f>
        <v/>
      </c>
      <c r="E93" s="8"/>
      <c r="F93" s="8"/>
      <c r="G93" s="79"/>
      <c r="H93" s="8"/>
      <c r="I93" s="8"/>
      <c r="AHS93" s="35"/>
      <c r="AHT93" s="35"/>
      <c r="AHU93" s="35"/>
      <c r="AHZ93" s="8"/>
      <c r="AIA93" s="8"/>
      <c r="AIB93" s="8"/>
      <c r="AIC93" s="0"/>
      <c r="AID93" s="0"/>
    </row>
    <row r="94" customFormat="false" ht="16" hidden="false" customHeight="false" outlineLevel="0" collapsed="false">
      <c r="A94" s="82" t="n">
        <v>77</v>
      </c>
      <c r="B94" s="102"/>
      <c r="C94" s="103"/>
      <c r="D94" s="104" t="str">
        <f aca="false">IF(B94="","",DEGREES((1.5707963267949-ATAN(ABS('start here'!$B$27-B94)*'start here'!$B$2/(250000/$B$5))))/90*$B$2)</f>
        <v/>
      </c>
      <c r="E94" s="8"/>
      <c r="F94" s="8"/>
      <c r="G94" s="79"/>
      <c r="H94" s="8"/>
      <c r="I94" s="8"/>
      <c r="AHS94" s="35"/>
      <c r="AHT94" s="35"/>
      <c r="AHU94" s="35"/>
      <c r="AHZ94" s="8"/>
      <c r="AIA94" s="8"/>
      <c r="AIB94" s="8"/>
      <c r="AIC94" s="0"/>
      <c r="AID94" s="0"/>
    </row>
    <row r="95" customFormat="false" ht="16" hidden="false" customHeight="false" outlineLevel="0" collapsed="false">
      <c r="A95" s="82" t="n">
        <v>78</v>
      </c>
      <c r="B95" s="102"/>
      <c r="C95" s="103"/>
      <c r="D95" s="104" t="str">
        <f aca="false">IF(B95="","",DEGREES((1.5707963267949-ATAN(ABS('start here'!$B$27-B95)*'start here'!$B$2/(250000/$B$5))))/90*$B$2)</f>
        <v/>
      </c>
      <c r="E95" s="8"/>
      <c r="F95" s="8"/>
      <c r="G95" s="79"/>
      <c r="H95" s="8"/>
      <c r="I95" s="8"/>
      <c r="AHS95" s="35"/>
      <c r="AHT95" s="35"/>
      <c r="AHU95" s="35"/>
      <c r="AHZ95" s="8"/>
      <c r="AIA95" s="8"/>
      <c r="AIB95" s="8"/>
      <c r="AIC95" s="0"/>
      <c r="AID95" s="0"/>
    </row>
    <row r="96" customFormat="false" ht="16" hidden="false" customHeight="false" outlineLevel="0" collapsed="false">
      <c r="A96" s="82" t="n">
        <v>79</v>
      </c>
      <c r="B96" s="102"/>
      <c r="C96" s="103"/>
      <c r="D96" s="104" t="str">
        <f aca="false">IF(B96="","",DEGREES((1.5707963267949-ATAN(ABS('start here'!$B$27-B96)*'start here'!$B$2/(250000/$B$5))))/90*$B$2)</f>
        <v/>
      </c>
      <c r="E96" s="8"/>
      <c r="F96" s="8"/>
      <c r="G96" s="79"/>
      <c r="H96" s="8"/>
      <c r="I96" s="8"/>
      <c r="AHS96" s="35"/>
      <c r="AHT96" s="35"/>
      <c r="AHU96" s="35"/>
      <c r="AHZ96" s="8"/>
      <c r="AIA96" s="8"/>
      <c r="AIB96" s="8"/>
      <c r="AIC96" s="0"/>
      <c r="AID96" s="0"/>
    </row>
    <row r="97" customFormat="false" ht="16" hidden="false" customHeight="false" outlineLevel="0" collapsed="false">
      <c r="A97" s="82" t="n">
        <v>80</v>
      </c>
      <c r="B97" s="102"/>
      <c r="C97" s="103"/>
      <c r="D97" s="104" t="str">
        <f aca="false">IF(B97="","",DEGREES((1.5707963267949-ATAN(ABS('start here'!$B$27-B97)*'start here'!$B$2/(250000/$B$5))))/90*$B$2)</f>
        <v/>
      </c>
      <c r="E97" s="8"/>
      <c r="F97" s="8"/>
      <c r="G97" s="79"/>
      <c r="H97" s="8"/>
      <c r="I97" s="8"/>
      <c r="AHS97" s="35"/>
      <c r="AHT97" s="35"/>
      <c r="AHU97" s="35"/>
      <c r="AHZ97" s="8"/>
      <c r="AIA97" s="8"/>
      <c r="AIB97" s="8"/>
      <c r="AIC97" s="0"/>
      <c r="AID97" s="0"/>
    </row>
    <row r="98" customFormat="false" ht="16" hidden="false" customHeight="false" outlineLevel="0" collapsed="false">
      <c r="A98" s="82" t="n">
        <v>81</v>
      </c>
      <c r="B98" s="102"/>
      <c r="C98" s="103"/>
      <c r="D98" s="104" t="str">
        <f aca="false">IF(B98="","",DEGREES((1.5707963267949-ATAN(ABS('start here'!$B$27-B98)*'start here'!$B$2/(250000/$B$5))))/90*$B$2)</f>
        <v/>
      </c>
      <c r="E98" s="8"/>
      <c r="F98" s="8"/>
      <c r="G98" s="79"/>
      <c r="H98" s="8"/>
      <c r="I98" s="8"/>
      <c r="AHS98" s="35"/>
      <c r="AHT98" s="35"/>
      <c r="AHU98" s="35"/>
      <c r="AHZ98" s="8"/>
      <c r="AIA98" s="8"/>
      <c r="AIB98" s="8"/>
      <c r="AIC98" s="0"/>
      <c r="AID98" s="0"/>
    </row>
    <row r="99" customFormat="false" ht="16" hidden="false" customHeight="false" outlineLevel="0" collapsed="false">
      <c r="A99" s="82" t="n">
        <v>82</v>
      </c>
      <c r="B99" s="102"/>
      <c r="C99" s="103"/>
      <c r="D99" s="104" t="str">
        <f aca="false">IF(B99="","",DEGREES((1.5707963267949-ATAN(ABS('start here'!$B$27-B99)*'start here'!$B$2/(250000/$B$5))))/90*$B$2)</f>
        <v/>
      </c>
      <c r="E99" s="8"/>
      <c r="F99" s="8"/>
      <c r="G99" s="79"/>
      <c r="H99" s="8"/>
      <c r="I99" s="8"/>
      <c r="AHS99" s="35"/>
      <c r="AHT99" s="35"/>
      <c r="AHU99" s="35"/>
      <c r="AHZ99" s="8"/>
      <c r="AIA99" s="8"/>
      <c r="AIB99" s="8"/>
      <c r="AIC99" s="0"/>
      <c r="AID99" s="0"/>
    </row>
    <row r="100" customFormat="false" ht="16" hidden="false" customHeight="false" outlineLevel="0" collapsed="false">
      <c r="A100" s="82" t="n">
        <v>83</v>
      </c>
      <c r="B100" s="102"/>
      <c r="C100" s="103"/>
      <c r="D100" s="104" t="str">
        <f aca="false">IF(B100="","",DEGREES((1.5707963267949-ATAN(ABS('start here'!$B$27-B100)*'start here'!$B$2/(250000/$B$5))))/90*$B$2)</f>
        <v/>
      </c>
      <c r="E100" s="8"/>
      <c r="F100" s="8"/>
      <c r="G100" s="79"/>
      <c r="H100" s="8"/>
      <c r="I100" s="8"/>
      <c r="AHS100" s="35"/>
      <c r="AHT100" s="0"/>
      <c r="AHU100" s="0"/>
      <c r="AHZ100" s="8"/>
      <c r="AIA100" s="8"/>
      <c r="AIB100" s="8"/>
      <c r="AIC100" s="0"/>
      <c r="AID100" s="0"/>
    </row>
    <row r="101" customFormat="false" ht="16" hidden="false" customHeight="false" outlineLevel="0" collapsed="false">
      <c r="A101" s="82" t="n">
        <v>84</v>
      </c>
      <c r="B101" s="102"/>
      <c r="C101" s="103"/>
      <c r="D101" s="104" t="str">
        <f aca="false">IF(B101="","",DEGREES((1.5707963267949-ATAN(ABS('start here'!$B$27-B101)*'start here'!$B$2/(250000/$B$5))))/90*$B$2)</f>
        <v/>
      </c>
      <c r="E101" s="8"/>
      <c r="F101" s="8"/>
      <c r="G101" s="79"/>
      <c r="H101" s="8"/>
      <c r="I101" s="8"/>
      <c r="AHS101" s="0"/>
      <c r="AHT101" s="0"/>
      <c r="AHU101" s="0"/>
      <c r="AHZ101" s="8"/>
      <c r="AIA101" s="8"/>
      <c r="AIB101" s="8"/>
      <c r="AIC101" s="0"/>
      <c r="AID101" s="0"/>
    </row>
    <row r="102" customFormat="false" ht="16" hidden="false" customHeight="false" outlineLevel="0" collapsed="false">
      <c r="A102" s="82" t="n">
        <v>85</v>
      </c>
      <c r="B102" s="102"/>
      <c r="C102" s="103"/>
      <c r="D102" s="104" t="str">
        <f aca="false">IF(B102="","",DEGREES((1.5707963267949-ATAN(ABS('start here'!$B$27-B102)*'start here'!$B$2/(250000/$B$5))))/90*$B$2)</f>
        <v/>
      </c>
      <c r="E102" s="8"/>
      <c r="F102" s="8"/>
      <c r="G102" s="79"/>
      <c r="H102" s="8"/>
      <c r="I102" s="8"/>
      <c r="AHS102" s="0"/>
      <c r="AHT102" s="0"/>
      <c r="AHU102" s="0"/>
      <c r="AHZ102" s="8"/>
      <c r="AIA102" s="8"/>
      <c r="AIB102" s="8"/>
      <c r="AIC102" s="0"/>
      <c r="AID102" s="0"/>
    </row>
    <row r="103" customFormat="false" ht="16" hidden="false" customHeight="false" outlineLevel="0" collapsed="false">
      <c r="A103" s="82" t="n">
        <v>86</v>
      </c>
      <c r="B103" s="102"/>
      <c r="C103" s="103"/>
      <c r="D103" s="104" t="str">
        <f aca="false">IF(B103="","",DEGREES((1.5707963267949-ATAN(ABS('start here'!$B$27-B103)*'start here'!$B$2/(250000/$B$5))))/90*$B$2)</f>
        <v/>
      </c>
      <c r="E103" s="8"/>
      <c r="F103" s="8"/>
      <c r="G103" s="79"/>
      <c r="H103" s="8"/>
      <c r="I103" s="8"/>
      <c r="AHS103" s="0"/>
      <c r="AHT103" s="0"/>
      <c r="AHU103" s="0"/>
      <c r="AHZ103" s="8"/>
      <c r="AIA103" s="8"/>
      <c r="AIB103" s="8"/>
      <c r="AIC103" s="0"/>
      <c r="AID103" s="0"/>
    </row>
    <row r="104" customFormat="false" ht="16" hidden="false" customHeight="false" outlineLevel="0" collapsed="false">
      <c r="A104" s="82" t="n">
        <v>87</v>
      </c>
      <c r="B104" s="102"/>
      <c r="C104" s="103"/>
      <c r="D104" s="104" t="str">
        <f aca="false">IF(B104="","",DEGREES((1.5707963267949-ATAN(ABS('start here'!$B$27-B104)*'start here'!$B$2/(250000/$B$5))))/90*$B$2)</f>
        <v/>
      </c>
      <c r="E104" s="8"/>
      <c r="F104" s="8"/>
      <c r="G104" s="8"/>
      <c r="H104" s="8"/>
      <c r="I104" s="8"/>
      <c r="AHS104" s="0"/>
      <c r="AHT104" s="0"/>
      <c r="AHU104" s="0"/>
      <c r="AHZ104" s="8"/>
      <c r="AIA104" s="8"/>
      <c r="AIB104" s="8"/>
      <c r="AIC104" s="0"/>
      <c r="AID104" s="0"/>
    </row>
    <row r="105" customFormat="false" ht="16" hidden="false" customHeight="false" outlineLevel="0" collapsed="false">
      <c r="A105" s="82" t="n">
        <v>88</v>
      </c>
      <c r="B105" s="102"/>
      <c r="C105" s="103"/>
      <c r="D105" s="104" t="str">
        <f aca="false">IF(B105="","",DEGREES((1.5707963267949-ATAN(ABS('start here'!$B$27-B105)*'start here'!$B$2/(250000/$B$5))))/90*$B$2)</f>
        <v/>
      </c>
      <c r="E105" s="8"/>
      <c r="F105" s="8"/>
      <c r="G105" s="8"/>
      <c r="H105" s="8"/>
      <c r="I105" s="8"/>
      <c r="AHS105" s="0"/>
      <c r="AHT105" s="0"/>
      <c r="AHU105" s="0"/>
      <c r="AHZ105" s="8"/>
      <c r="AIA105" s="8"/>
      <c r="AIB105" s="8"/>
      <c r="AIC105" s="0"/>
      <c r="AID105" s="0"/>
    </row>
    <row r="106" customFormat="false" ht="16" hidden="false" customHeight="false" outlineLevel="0" collapsed="false">
      <c r="A106" s="82" t="n">
        <v>89</v>
      </c>
      <c r="B106" s="102"/>
      <c r="C106" s="103"/>
      <c r="D106" s="104" t="str">
        <f aca="false">IF(B106="","",DEGREES((1.5707963267949-ATAN(ABS('start here'!$B$27-B106)*'start here'!$B$2/(250000/$B$5))))/90*$B$2)</f>
        <v/>
      </c>
      <c r="E106" s="8"/>
      <c r="F106" s="8"/>
      <c r="G106" s="8"/>
      <c r="H106" s="8"/>
      <c r="I106" s="8"/>
      <c r="AHS106" s="0"/>
      <c r="AHT106" s="0"/>
      <c r="AHU106" s="0"/>
      <c r="AHZ106" s="8"/>
      <c r="AIA106" s="8"/>
      <c r="AIB106" s="8"/>
      <c r="AIC106" s="0"/>
      <c r="AID106" s="0"/>
    </row>
    <row r="107" customFormat="false" ht="16" hidden="false" customHeight="false" outlineLevel="0" collapsed="false">
      <c r="A107" s="82" t="n">
        <v>90</v>
      </c>
      <c r="B107" s="102"/>
      <c r="C107" s="103"/>
      <c r="D107" s="104" t="str">
        <f aca="false">IF(B107="","",DEGREES((1.5707963267949-ATAN(ABS('start here'!$B$27-B107)*'start here'!$B$2/(250000/$B$5))))/90*$B$2)</f>
        <v/>
      </c>
      <c r="E107" s="8"/>
      <c r="F107" s="8"/>
      <c r="G107" s="8"/>
      <c r="H107" s="8"/>
      <c r="I107" s="8"/>
      <c r="AHS107" s="0"/>
      <c r="AHT107" s="0"/>
      <c r="AHU107" s="0"/>
      <c r="AHZ107" s="8"/>
      <c r="AIA107" s="8"/>
      <c r="AIB107" s="8"/>
      <c r="AIC107" s="0"/>
      <c r="AID107" s="0"/>
    </row>
    <row r="108" customFormat="false" ht="16" hidden="false" customHeight="false" outlineLevel="0" collapsed="false">
      <c r="A108" s="82" t="n">
        <v>91</v>
      </c>
      <c r="B108" s="102"/>
      <c r="C108" s="103"/>
      <c r="D108" s="104" t="str">
        <f aca="false">IF(B108="","",DEGREES((1.5707963267949-ATAN(ABS('start here'!$B$27-B108)*'start here'!$B$2/(250000/$B$5))))/90*$B$2)</f>
        <v/>
      </c>
      <c r="E108" s="8"/>
      <c r="F108" s="8"/>
      <c r="G108" s="8"/>
      <c r="H108" s="8"/>
      <c r="I108" s="8"/>
      <c r="AHS108" s="0"/>
      <c r="AHT108" s="0"/>
      <c r="AHU108" s="0"/>
      <c r="AHZ108" s="8"/>
      <c r="AIA108" s="8"/>
      <c r="AIB108" s="8"/>
      <c r="AIC108" s="0"/>
      <c r="AID108" s="0"/>
    </row>
    <row r="109" customFormat="false" ht="16" hidden="false" customHeight="false" outlineLevel="0" collapsed="false">
      <c r="A109" s="82" t="n">
        <v>92</v>
      </c>
      <c r="B109" s="102"/>
      <c r="C109" s="103"/>
      <c r="D109" s="104" t="str">
        <f aca="false">IF(B109="","",DEGREES((1.5707963267949-ATAN(ABS('start here'!$B$27-B109)*'start here'!$B$2/(250000/$B$5))))/90*$B$2)</f>
        <v/>
      </c>
      <c r="E109" s="8"/>
      <c r="F109" s="8"/>
      <c r="G109" s="8"/>
      <c r="H109" s="8"/>
      <c r="I109" s="8"/>
      <c r="AHS109" s="0"/>
      <c r="AHT109" s="0"/>
      <c r="AHU109" s="0"/>
      <c r="AHZ109" s="8"/>
      <c r="AIA109" s="8"/>
      <c r="AIB109" s="8"/>
      <c r="AIC109" s="0"/>
      <c r="AID109" s="0"/>
    </row>
    <row r="110" customFormat="false" ht="16" hidden="false" customHeight="false" outlineLevel="0" collapsed="false">
      <c r="A110" s="82" t="n">
        <v>93</v>
      </c>
      <c r="B110" s="102"/>
      <c r="C110" s="103"/>
      <c r="D110" s="104" t="str">
        <f aca="false">IF(B110="","",DEGREES((1.5707963267949-ATAN(ABS('start here'!$B$27-B110)*'start here'!$B$2/(250000/$B$5))))/90*$B$2)</f>
        <v/>
      </c>
      <c r="E110" s="8"/>
      <c r="F110" s="8"/>
      <c r="G110" s="8"/>
      <c r="H110" s="8"/>
      <c r="I110" s="8"/>
      <c r="AHS110" s="66"/>
      <c r="AHT110" s="66"/>
      <c r="AHU110" s="66"/>
      <c r="AHZ110" s="8"/>
      <c r="AIA110" s="8"/>
      <c r="AIB110" s="8"/>
      <c r="AIC110" s="1"/>
      <c r="AID110" s="1"/>
    </row>
    <row r="111" customFormat="false" ht="16" hidden="false" customHeight="false" outlineLevel="0" collapsed="false">
      <c r="A111" s="82" t="n">
        <v>94</v>
      </c>
      <c r="B111" s="102"/>
      <c r="C111" s="103"/>
      <c r="D111" s="104" t="str">
        <f aca="false">IF(B111="","",DEGREES((1.5707963267949-ATAN(ABS('start here'!$B$27-B111)*'start here'!$B$2/(250000/$B$5))))/90*$B$2)</f>
        <v/>
      </c>
      <c r="E111" s="8"/>
      <c r="F111" s="8"/>
      <c r="G111" s="8"/>
      <c r="H111" s="8"/>
      <c r="I111" s="8"/>
      <c r="AHS111" s="66"/>
      <c r="AHT111" s="66"/>
      <c r="AHU111" s="66"/>
      <c r="AHZ111" s="8"/>
      <c r="AIA111" s="8"/>
      <c r="AIB111" s="8"/>
      <c r="AIC111" s="1"/>
      <c r="AID111" s="1"/>
    </row>
    <row r="112" customFormat="false" ht="16" hidden="false" customHeight="false" outlineLevel="0" collapsed="false">
      <c r="A112" s="82" t="n">
        <v>95</v>
      </c>
      <c r="B112" s="102"/>
      <c r="C112" s="103"/>
      <c r="D112" s="104" t="str">
        <f aca="false">IF(B112="","",DEGREES((1.5707963267949-ATAN(ABS('start here'!$B$27-B112)*'start here'!$B$2/(250000/$B$5))))/90*$B$2)</f>
        <v/>
      </c>
      <c r="E112" s="8"/>
      <c r="F112" s="8"/>
      <c r="G112" s="8"/>
      <c r="H112" s="8"/>
      <c r="I112" s="8"/>
      <c r="AHS112" s="66"/>
      <c r="AHT112" s="66"/>
      <c r="AHU112" s="66"/>
      <c r="AHZ112" s="8"/>
      <c r="AIA112" s="8"/>
      <c r="AIB112" s="8"/>
      <c r="AIC112" s="1"/>
      <c r="AID112" s="1"/>
    </row>
    <row r="113" customFormat="false" ht="16" hidden="false" customHeight="false" outlineLevel="0" collapsed="false">
      <c r="A113" s="82" t="n">
        <v>96</v>
      </c>
      <c r="B113" s="102"/>
      <c r="C113" s="103"/>
      <c r="D113" s="104" t="str">
        <f aca="false">IF(B113="","",DEGREES((1.5707963267949-ATAN(ABS('start here'!$B$27-B113)*'start here'!$B$2/(250000/$B$5))))/90*$B$2)</f>
        <v/>
      </c>
      <c r="E113" s="8"/>
      <c r="F113" s="8"/>
      <c r="G113" s="8"/>
      <c r="H113" s="8"/>
      <c r="I113" s="8"/>
      <c r="AHS113" s="66"/>
      <c r="AHT113" s="66"/>
      <c r="AHU113" s="66"/>
      <c r="AHZ113" s="8"/>
      <c r="AIA113" s="8"/>
      <c r="AIB113" s="8"/>
      <c r="AIC113" s="1"/>
      <c r="AID113" s="1"/>
    </row>
    <row r="114" customFormat="false" ht="16" hidden="false" customHeight="false" outlineLevel="0" collapsed="false">
      <c r="A114" s="82" t="n">
        <v>97</v>
      </c>
      <c r="B114" s="102"/>
      <c r="C114" s="103"/>
      <c r="D114" s="104" t="str">
        <f aca="false">IF(B114="","",DEGREES((1.5707963267949-ATAN(ABS('start here'!$B$27-B114)*'start here'!$B$2/(250000/$B$5))))/90*$B$2)</f>
        <v/>
      </c>
      <c r="E114" s="8"/>
      <c r="F114" s="8"/>
      <c r="G114" s="8"/>
      <c r="H114" s="8"/>
      <c r="I114" s="8"/>
      <c r="AHS114" s="66"/>
      <c r="AHT114" s="66"/>
      <c r="AHU114" s="66"/>
      <c r="AHZ114" s="8"/>
      <c r="AIA114" s="8"/>
      <c r="AIB114" s="8"/>
      <c r="AIC114" s="1"/>
      <c r="AID114" s="1"/>
    </row>
    <row r="115" customFormat="false" ht="16" hidden="false" customHeight="false" outlineLevel="0" collapsed="false">
      <c r="A115" s="82" t="n">
        <v>98</v>
      </c>
      <c r="B115" s="102"/>
      <c r="C115" s="103"/>
      <c r="D115" s="104" t="str">
        <f aca="false">IF(B115="","",DEGREES((1.5707963267949-ATAN(ABS('start here'!$B$27-B115)*'start here'!$B$2/(250000/$B$5))))/90*$B$2)</f>
        <v/>
      </c>
      <c r="E115" s="8"/>
      <c r="F115" s="8"/>
      <c r="G115" s="8"/>
      <c r="H115" s="8"/>
      <c r="I115" s="8"/>
      <c r="AHS115" s="66"/>
      <c r="AHT115" s="66"/>
      <c r="AHU115" s="66"/>
      <c r="AHZ115" s="8"/>
      <c r="AIA115" s="8"/>
      <c r="AIB115" s="8"/>
      <c r="AIC115" s="1"/>
      <c r="AID115" s="1"/>
    </row>
    <row r="116" customFormat="false" ht="16" hidden="false" customHeight="false" outlineLevel="0" collapsed="false">
      <c r="A116" s="82" t="n">
        <v>99</v>
      </c>
      <c r="B116" s="102"/>
      <c r="C116" s="103"/>
      <c r="D116" s="104" t="str">
        <f aca="false">IF(B116="","",DEGREES((1.5707963267949-ATAN(ABS('start here'!$B$27-B116)*'start here'!$B$2/(250000/$B$5))))/90*$B$2)</f>
        <v/>
      </c>
      <c r="E116" s="8"/>
      <c r="F116" s="8"/>
      <c r="G116" s="8"/>
      <c r="H116" s="8"/>
      <c r="I116" s="8"/>
      <c r="AHS116" s="66"/>
      <c r="AHT116" s="66"/>
      <c r="AHU116" s="66"/>
      <c r="AHZ116" s="8"/>
      <c r="AIA116" s="8"/>
      <c r="AIB116" s="8"/>
      <c r="AIC116" s="1"/>
      <c r="AID116" s="1"/>
    </row>
    <row r="117" customFormat="false" ht="16" hidden="false" customHeight="false" outlineLevel="0" collapsed="false">
      <c r="A117" s="82" t="n">
        <v>100</v>
      </c>
      <c r="B117" s="102"/>
      <c r="C117" s="103"/>
      <c r="D117" s="104" t="str">
        <f aca="false">IF(B117="","",DEGREES((1.5707963267949-ATAN(ABS('start here'!$B$27-B117)*'start here'!$B$2/(250000/$B$5))))/90*$B$2)</f>
        <v/>
      </c>
      <c r="E117" s="8"/>
      <c r="F117" s="8"/>
      <c r="G117" s="8"/>
      <c r="H117" s="8"/>
      <c r="I117" s="61"/>
      <c r="AHS117" s="66"/>
      <c r="AHT117" s="66"/>
      <c r="AHU117" s="66"/>
      <c r="AHZ117" s="8"/>
      <c r="AIA117" s="8"/>
      <c r="AIB117" s="8"/>
      <c r="AIC117" s="1"/>
      <c r="AID117" s="1"/>
    </row>
    <row r="118" customFormat="false" ht="16" hidden="false" customHeight="false" outlineLevel="0" collapsed="false">
      <c r="A118" s="82" t="n">
        <v>101</v>
      </c>
      <c r="B118" s="102"/>
      <c r="C118" s="103"/>
      <c r="D118" s="104" t="str">
        <f aca="false">IF(B118="","",DEGREES((1.5707963267949-ATAN(ABS('start here'!$B$27-B118)*'start here'!$B$2/(250000/$B$5))))/90*$B$2)</f>
        <v/>
      </c>
      <c r="E118" s="8"/>
      <c r="F118" s="8"/>
      <c r="G118" s="8"/>
      <c r="H118" s="8"/>
      <c r="AHS118" s="66"/>
      <c r="AHT118" s="66"/>
      <c r="AHU118" s="66"/>
      <c r="AHZ118" s="8"/>
      <c r="AIA118" s="8"/>
      <c r="AIB118" s="8"/>
    </row>
    <row r="119" customFormat="false" ht="16" hidden="false" customHeight="false" outlineLevel="0" collapsed="false">
      <c r="A119" s="82" t="n">
        <v>102</v>
      </c>
      <c r="B119" s="102"/>
      <c r="C119" s="103"/>
      <c r="D119" s="104" t="str">
        <f aca="false">IF(B119="","",DEGREES((1.5707963267949-ATAN(ABS('start here'!$B$27-B119)*'start here'!$B$2/(250000/$B$5))))/90*$B$2)</f>
        <v/>
      </c>
      <c r="E119" s="8"/>
      <c r="F119" s="8"/>
      <c r="G119" s="8"/>
      <c r="H119" s="8"/>
      <c r="AHS119" s="66"/>
      <c r="AHT119" s="66"/>
      <c r="AHU119" s="66"/>
      <c r="AHZ119" s="8"/>
      <c r="AIA119" s="8"/>
      <c r="AIB119" s="8"/>
    </row>
    <row r="120" customFormat="false" ht="16" hidden="false" customHeight="false" outlineLevel="0" collapsed="false">
      <c r="A120" s="82" t="n">
        <v>103</v>
      </c>
      <c r="B120" s="102"/>
      <c r="C120" s="103"/>
      <c r="D120" s="104" t="str">
        <f aca="false">IF(B120="","",DEGREES((1.5707963267949-ATAN(ABS('start here'!$B$27-B120)*'start here'!$B$2/(250000/$B$5))))/90*$B$2)</f>
        <v/>
      </c>
      <c r="E120" s="8"/>
      <c r="F120" s="8"/>
      <c r="G120" s="8"/>
      <c r="H120" s="8"/>
      <c r="AHS120" s="66"/>
      <c r="AHT120" s="66"/>
      <c r="AHU120" s="66"/>
      <c r="AHZ120" s="8"/>
      <c r="AIA120" s="8"/>
      <c r="AIB120" s="8"/>
    </row>
    <row r="121" customFormat="false" ht="16" hidden="false" customHeight="false" outlineLevel="0" collapsed="false">
      <c r="A121" s="82" t="n">
        <v>104</v>
      </c>
      <c r="B121" s="102"/>
      <c r="C121" s="103"/>
      <c r="D121" s="104" t="str">
        <f aca="false">IF(B121="","",DEGREES((1.5707963267949-ATAN(ABS('start here'!$B$27-B121)*'start here'!$B$2/(250000/$B$5))))/90*$B$2)</f>
        <v/>
      </c>
      <c r="E121" s="8"/>
      <c r="F121" s="8"/>
      <c r="G121" s="8"/>
      <c r="H121" s="8"/>
      <c r="AHS121" s="66"/>
      <c r="AHT121" s="66"/>
      <c r="AHU121" s="66"/>
      <c r="AHZ121" s="8"/>
      <c r="AIA121" s="8"/>
      <c r="AIB121" s="8"/>
    </row>
    <row r="122" customFormat="false" ht="16" hidden="false" customHeight="false" outlineLevel="0" collapsed="false">
      <c r="A122" s="82" t="n">
        <v>105</v>
      </c>
      <c r="B122" s="102"/>
      <c r="C122" s="103"/>
      <c r="D122" s="104" t="str">
        <f aca="false">IF(B122="","",DEGREES((1.5707963267949-ATAN(ABS('start here'!$B$27-B122)*'start here'!$B$2/(250000/$B$5))))/90*$B$2)</f>
        <v/>
      </c>
      <c r="E122" s="8"/>
      <c r="F122" s="8"/>
      <c r="G122" s="8"/>
      <c r="H122" s="8"/>
      <c r="AHS122" s="66"/>
      <c r="AHT122" s="66"/>
      <c r="AHU122" s="66"/>
      <c r="AHZ122" s="8"/>
      <c r="AIA122" s="8"/>
      <c r="AIB122" s="8"/>
    </row>
    <row r="123" customFormat="false" ht="16" hidden="false" customHeight="false" outlineLevel="0" collapsed="false">
      <c r="A123" s="82" t="n">
        <v>106</v>
      </c>
      <c r="B123" s="102"/>
      <c r="C123" s="103"/>
      <c r="D123" s="104" t="str">
        <f aca="false">IF(B123="","",DEGREES((1.5707963267949-ATAN(ABS('start here'!$B$27-B123)*'start here'!$B$2/(250000/$B$5))))/90*$B$2)</f>
        <v/>
      </c>
      <c r="E123" s="8"/>
      <c r="F123" s="8"/>
      <c r="G123" s="8"/>
      <c r="H123" s="8"/>
      <c r="AHS123" s="66"/>
      <c r="AHT123" s="66"/>
      <c r="AHU123" s="66"/>
      <c r="AHZ123" s="8"/>
      <c r="AIA123" s="8"/>
      <c r="AIB123" s="8"/>
    </row>
    <row r="124" customFormat="false" ht="16" hidden="false" customHeight="false" outlineLevel="0" collapsed="false">
      <c r="A124" s="82" t="n">
        <v>107</v>
      </c>
      <c r="B124" s="102"/>
      <c r="C124" s="103"/>
      <c r="D124" s="104" t="str">
        <f aca="false">IF(B124="","",DEGREES((1.5707963267949-ATAN(ABS('start here'!$B$27-B124)*'start here'!$B$2/(250000/$B$5))))/90*$B$2)</f>
        <v/>
      </c>
      <c r="E124" s="8"/>
      <c r="F124" s="8"/>
      <c r="G124" s="8"/>
      <c r="H124" s="8"/>
      <c r="AHS124" s="66"/>
      <c r="AHT124" s="66"/>
      <c r="AHU124" s="66"/>
      <c r="AHZ124" s="8"/>
      <c r="AIA124" s="8"/>
      <c r="AIB124" s="8"/>
    </row>
    <row r="125" customFormat="false" ht="16" hidden="false" customHeight="false" outlineLevel="0" collapsed="false">
      <c r="A125" s="82" t="n">
        <v>108</v>
      </c>
      <c r="B125" s="102"/>
      <c r="C125" s="103"/>
      <c r="D125" s="104" t="str">
        <f aca="false">IF(B125="","",DEGREES((1.5707963267949-ATAN(ABS('start here'!$B$27-B125)*'start here'!$B$2/(250000/$B$5))))/90*$B$2)</f>
        <v/>
      </c>
      <c r="E125" s="8"/>
      <c r="F125" s="8"/>
      <c r="G125" s="8"/>
      <c r="H125" s="8"/>
      <c r="AHS125" s="66"/>
      <c r="AHT125" s="66"/>
      <c r="AHU125" s="66"/>
      <c r="AHZ125" s="8"/>
      <c r="AIA125" s="8"/>
      <c r="AIB125" s="8"/>
    </row>
    <row r="126" customFormat="false" ht="16" hidden="false" customHeight="false" outlineLevel="0" collapsed="false">
      <c r="A126" s="82" t="n">
        <v>109</v>
      </c>
      <c r="B126" s="102"/>
      <c r="C126" s="103"/>
      <c r="D126" s="104" t="str">
        <f aca="false">IF(B126="","",DEGREES((1.5707963267949-ATAN(ABS('start here'!$B$27-B126)*'start here'!$B$2/(250000/$B$5))))/90*$B$2)</f>
        <v/>
      </c>
      <c r="E126" s="8"/>
      <c r="F126" s="8"/>
      <c r="G126" s="8"/>
      <c r="H126" s="8"/>
      <c r="AHS126" s="66"/>
      <c r="AHT126" s="66"/>
      <c r="AHU126" s="66"/>
      <c r="AHZ126" s="8"/>
      <c r="AIA126" s="8"/>
      <c r="AIB126" s="8"/>
    </row>
    <row r="127" customFormat="false" ht="16" hidden="false" customHeight="false" outlineLevel="0" collapsed="false">
      <c r="A127" s="82" t="n">
        <v>110</v>
      </c>
      <c r="B127" s="102"/>
      <c r="C127" s="103"/>
      <c r="D127" s="104" t="str">
        <f aca="false">IF(B127="","",DEGREES((1.5707963267949-ATAN(ABS('start here'!$B$27-B127)*'start here'!$B$2/(250000/$B$5))))/90*$B$2)</f>
        <v/>
      </c>
      <c r="E127" s="8"/>
      <c r="F127" s="8"/>
      <c r="G127" s="8"/>
      <c r="H127" s="8"/>
      <c r="AHS127" s="66"/>
      <c r="AHT127" s="66"/>
      <c r="AHU127" s="66"/>
      <c r="AHZ127" s="8"/>
      <c r="AIA127" s="8"/>
      <c r="AIB127" s="8"/>
    </row>
    <row r="128" customFormat="false" ht="16" hidden="false" customHeight="false" outlineLevel="0" collapsed="false">
      <c r="A128" s="82" t="n">
        <v>111</v>
      </c>
      <c r="B128" s="102"/>
      <c r="C128" s="103"/>
      <c r="D128" s="104" t="str">
        <f aca="false">IF(B128="","",DEGREES((1.5707963267949-ATAN(ABS('start here'!$B$27-B128)*'start here'!$B$2/(250000/$B$5))))/90*$B$2)</f>
        <v/>
      </c>
      <c r="E128" s="8"/>
      <c r="F128" s="8"/>
      <c r="G128" s="8"/>
      <c r="H128" s="8"/>
      <c r="AHS128" s="66"/>
      <c r="AHT128" s="66"/>
      <c r="AHU128" s="66"/>
      <c r="AHZ128" s="8"/>
      <c r="AIA128" s="8"/>
      <c r="AIB128" s="8"/>
    </row>
    <row r="129" customFormat="false" ht="16" hidden="false" customHeight="false" outlineLevel="0" collapsed="false">
      <c r="A129" s="82" t="n">
        <v>112</v>
      </c>
      <c r="B129" s="102"/>
      <c r="C129" s="103"/>
      <c r="D129" s="104" t="str">
        <f aca="false">IF(B129="","",DEGREES((1.5707963267949-ATAN(ABS('start here'!$B$27-B129)*'start here'!$B$2/(250000/$B$5))))/90*$B$2)</f>
        <v/>
      </c>
      <c r="E129" s="8"/>
      <c r="F129" s="8"/>
      <c r="G129" s="8"/>
      <c r="H129" s="8"/>
      <c r="AHS129" s="66"/>
      <c r="AHT129" s="66"/>
      <c r="AHU129" s="66"/>
      <c r="AHZ129" s="8"/>
      <c r="AIA129" s="8"/>
      <c r="AIB129" s="8"/>
    </row>
    <row r="130" customFormat="false" ht="16" hidden="false" customHeight="false" outlineLevel="0" collapsed="false">
      <c r="A130" s="82" t="n">
        <v>113</v>
      </c>
      <c r="B130" s="102"/>
      <c r="C130" s="103"/>
      <c r="D130" s="104" t="str">
        <f aca="false">IF(B130="","",DEGREES((1.5707963267949-ATAN(ABS('start here'!$B$27-B130)*'start here'!$B$2/(250000/$B$5))))/90*$B$2)</f>
        <v/>
      </c>
      <c r="E130" s="8"/>
      <c r="F130" s="8"/>
      <c r="G130" s="8"/>
      <c r="H130" s="8"/>
      <c r="AHS130" s="66"/>
      <c r="AHT130" s="66"/>
      <c r="AHU130" s="66"/>
      <c r="AHZ130" s="8"/>
      <c r="AIA130" s="8"/>
      <c r="AIB130" s="8"/>
    </row>
    <row r="131" customFormat="false" ht="16" hidden="false" customHeight="false" outlineLevel="0" collapsed="false">
      <c r="A131" s="82" t="n">
        <v>114</v>
      </c>
      <c r="B131" s="102"/>
      <c r="C131" s="103"/>
      <c r="D131" s="104" t="str">
        <f aca="false">IF(B131="","",DEGREES((1.5707963267949-ATAN(ABS('start here'!$B$27-B131)*'start here'!$B$2/(250000/$B$5))))/90*$B$2)</f>
        <v/>
      </c>
      <c r="E131" s="8"/>
      <c r="F131" s="8"/>
      <c r="G131" s="8"/>
      <c r="H131" s="8"/>
      <c r="AHS131" s="66"/>
      <c r="AHT131" s="66"/>
      <c r="AHU131" s="66"/>
      <c r="AHZ131" s="8"/>
      <c r="AIA131" s="8"/>
      <c r="AIB131" s="8"/>
    </row>
    <row r="132" customFormat="false" ht="16" hidden="false" customHeight="false" outlineLevel="0" collapsed="false">
      <c r="A132" s="82" t="n">
        <v>115</v>
      </c>
      <c r="B132" s="102"/>
      <c r="C132" s="103"/>
      <c r="D132" s="104" t="str">
        <f aca="false">IF(B132="","",DEGREES((1.5707963267949-ATAN(ABS('start here'!$B$27-B132)*'start here'!$B$2/(250000/$B$5))))/90*$B$2)</f>
        <v/>
      </c>
      <c r="E132" s="8"/>
      <c r="F132" s="8"/>
      <c r="G132" s="8"/>
      <c r="H132" s="8"/>
      <c r="AHS132" s="66"/>
      <c r="AHT132" s="66"/>
      <c r="AHU132" s="66"/>
      <c r="AHZ132" s="8"/>
      <c r="AIA132" s="8"/>
      <c r="AIB132" s="8"/>
    </row>
    <row r="133" customFormat="false" ht="16" hidden="false" customHeight="false" outlineLevel="0" collapsed="false">
      <c r="A133" s="82" t="n">
        <v>116</v>
      </c>
      <c r="B133" s="102"/>
      <c r="C133" s="103"/>
      <c r="D133" s="104" t="str">
        <f aca="false">IF(B133="","",DEGREES((1.5707963267949-ATAN(ABS('start here'!$B$27-B133)*'start here'!$B$2/(250000/$B$5))))/90*$B$2)</f>
        <v/>
      </c>
      <c r="E133" s="8"/>
      <c r="F133" s="8"/>
      <c r="G133" s="8"/>
      <c r="H133" s="8"/>
      <c r="AHS133" s="66"/>
      <c r="AHT133" s="66"/>
      <c r="AHU133" s="66"/>
      <c r="AHZ133" s="8"/>
      <c r="AIA133" s="8"/>
      <c r="AIB133" s="8"/>
    </row>
    <row r="134" customFormat="false" ht="16" hidden="false" customHeight="false" outlineLevel="0" collapsed="false">
      <c r="A134" s="82" t="n">
        <v>117</v>
      </c>
      <c r="B134" s="102"/>
      <c r="C134" s="103"/>
      <c r="D134" s="104" t="str">
        <f aca="false">IF(B134="","",DEGREES((1.5707963267949-ATAN(ABS('start here'!$B$27-B134)*'start here'!$B$2/(250000/$B$5))))/90*$B$2)</f>
        <v/>
      </c>
      <c r="E134" s="8"/>
      <c r="F134" s="8"/>
      <c r="G134" s="8"/>
      <c r="H134" s="8"/>
      <c r="AHS134" s="66"/>
      <c r="AHT134" s="66"/>
      <c r="AHU134" s="66"/>
      <c r="AHZ134" s="8"/>
      <c r="AIA134" s="8"/>
      <c r="AIB134" s="8"/>
    </row>
    <row r="135" customFormat="false" ht="16" hidden="false" customHeight="false" outlineLevel="0" collapsed="false">
      <c r="A135" s="82" t="n">
        <v>118</v>
      </c>
      <c r="B135" s="102"/>
      <c r="C135" s="103"/>
      <c r="D135" s="104" t="str">
        <f aca="false">IF(B135="","",DEGREES((1.5707963267949-ATAN(ABS('start here'!$B$27-B135)*'start here'!$B$2/(250000/$B$5))))/90*$B$2)</f>
        <v/>
      </c>
      <c r="E135" s="8"/>
      <c r="F135" s="8"/>
      <c r="G135" s="8"/>
      <c r="H135" s="8"/>
      <c r="AHS135" s="66"/>
      <c r="AHT135" s="66"/>
      <c r="AHU135" s="66"/>
      <c r="AHZ135" s="8"/>
      <c r="AIA135" s="8"/>
      <c r="AIB135" s="8"/>
    </row>
    <row r="136" customFormat="false" ht="16" hidden="false" customHeight="false" outlineLevel="0" collapsed="false">
      <c r="A136" s="82" t="n">
        <v>119</v>
      </c>
      <c r="B136" s="102"/>
      <c r="C136" s="103"/>
      <c r="D136" s="104" t="str">
        <f aca="false">IF(B136="","",DEGREES((1.5707963267949-ATAN(ABS('start here'!$B$27-B136)*'start here'!$B$2/(250000/$B$5))))/90*$B$2)</f>
        <v/>
      </c>
      <c r="E136" s="8"/>
      <c r="F136" s="8"/>
      <c r="G136" s="8"/>
      <c r="H136" s="8"/>
      <c r="AHS136" s="66"/>
      <c r="AHT136" s="66"/>
      <c r="AHU136" s="66"/>
      <c r="AHZ136" s="8"/>
      <c r="AIA136" s="8"/>
      <c r="AIB136" s="8"/>
    </row>
    <row r="137" customFormat="false" ht="16" hidden="false" customHeight="false" outlineLevel="0" collapsed="false">
      <c r="A137" s="82" t="n">
        <v>120</v>
      </c>
      <c r="B137" s="102"/>
      <c r="C137" s="103"/>
      <c r="D137" s="104" t="str">
        <f aca="false">IF(B137="","",DEGREES((1.5707963267949-ATAN(ABS('start here'!$B$27-B137)*'start here'!$B$2/(250000/$B$5))))/90*$B$2)</f>
        <v/>
      </c>
      <c r="E137" s="8"/>
      <c r="F137" s="8"/>
      <c r="G137" s="8"/>
      <c r="H137" s="8"/>
      <c r="AHS137" s="66"/>
      <c r="AHT137" s="66"/>
      <c r="AHU137" s="66"/>
      <c r="AHZ137" s="8"/>
      <c r="AIA137" s="8"/>
      <c r="AIB137" s="8"/>
    </row>
    <row r="138" customFormat="false" ht="16" hidden="false" customHeight="false" outlineLevel="0" collapsed="false">
      <c r="A138" s="82" t="n">
        <v>121</v>
      </c>
      <c r="B138" s="102"/>
      <c r="C138" s="103"/>
      <c r="D138" s="104" t="str">
        <f aca="false">IF(B138="","",DEGREES((1.5707963267949-ATAN(ABS('start here'!$B$27-B138)*'start here'!$B$2/(250000/$B$5))))/90*$B$2)</f>
        <v/>
      </c>
      <c r="E138" s="8"/>
      <c r="F138" s="8"/>
      <c r="G138" s="8"/>
      <c r="H138" s="8"/>
      <c r="AHS138" s="66"/>
      <c r="AHT138" s="66"/>
      <c r="AHU138" s="66"/>
      <c r="AHZ138" s="8"/>
      <c r="AIA138" s="8"/>
      <c r="AIB138" s="8"/>
    </row>
    <row r="139" customFormat="false" ht="16" hidden="false" customHeight="false" outlineLevel="0" collapsed="false">
      <c r="A139" s="82" t="n">
        <v>122</v>
      </c>
      <c r="B139" s="102"/>
      <c r="C139" s="103"/>
      <c r="D139" s="104" t="str">
        <f aca="false">IF(B139="","",DEGREES((1.5707963267949-ATAN(ABS('start here'!$B$27-B139)*'start here'!$B$2/(250000/$B$5))))/90*$B$2)</f>
        <v/>
      </c>
      <c r="E139" s="8"/>
      <c r="F139" s="8"/>
      <c r="G139" s="8"/>
      <c r="H139" s="8"/>
      <c r="AHS139" s="66"/>
      <c r="AHT139" s="66"/>
      <c r="AHU139" s="66"/>
      <c r="AHZ139" s="8"/>
      <c r="AIA139" s="8"/>
      <c r="AIB139" s="8"/>
    </row>
    <row r="140" customFormat="false" ht="16" hidden="false" customHeight="false" outlineLevel="0" collapsed="false">
      <c r="A140" s="82" t="n">
        <v>123</v>
      </c>
      <c r="B140" s="102"/>
      <c r="C140" s="103"/>
      <c r="D140" s="104" t="str">
        <f aca="false">IF(B140="","",DEGREES((1.5707963267949-ATAN(ABS('start here'!$B$27-B140)*'start here'!$B$2/(250000/$B$5))))/90*$B$2)</f>
        <v/>
      </c>
      <c r="E140" s="8"/>
      <c r="F140" s="8"/>
      <c r="G140" s="8"/>
      <c r="H140" s="8"/>
      <c r="AHS140" s="66"/>
      <c r="AHT140" s="66"/>
      <c r="AHU140" s="66"/>
      <c r="AHZ140" s="8"/>
      <c r="AIA140" s="8"/>
      <c r="AIB140" s="8"/>
    </row>
    <row r="141" customFormat="false" ht="16" hidden="false" customHeight="false" outlineLevel="0" collapsed="false">
      <c r="A141" s="82" t="n">
        <v>124</v>
      </c>
      <c r="B141" s="102"/>
      <c r="C141" s="103"/>
      <c r="D141" s="104" t="str">
        <f aca="false">IF(B141="","",DEGREES((1.5707963267949-ATAN(ABS('start here'!$B$27-B141)*'start here'!$B$2/(250000/$B$5))))/90*$B$2)</f>
        <v/>
      </c>
      <c r="E141" s="8"/>
      <c r="F141" s="8"/>
      <c r="G141" s="8"/>
      <c r="H141" s="8"/>
      <c r="AHS141" s="66"/>
      <c r="AHT141" s="66"/>
      <c r="AHU141" s="66"/>
      <c r="AHZ141" s="8"/>
      <c r="AIA141" s="8"/>
      <c r="AIB141" s="8"/>
    </row>
    <row r="142" customFormat="false" ht="16" hidden="false" customHeight="false" outlineLevel="0" collapsed="false">
      <c r="A142" s="82" t="n">
        <v>125</v>
      </c>
      <c r="B142" s="102"/>
      <c r="C142" s="103"/>
      <c r="D142" s="104" t="str">
        <f aca="false">IF(B142="","",DEGREES((1.5707963267949-ATAN(ABS('start here'!$B$27-B142)*'start here'!$B$2/(250000/$B$5))))/90*$B$2)</f>
        <v/>
      </c>
      <c r="E142" s="8"/>
      <c r="F142" s="8"/>
      <c r="G142" s="8"/>
      <c r="H142" s="8"/>
      <c r="AHS142" s="66"/>
      <c r="AHT142" s="66"/>
      <c r="AHU142" s="66"/>
      <c r="AHZ142" s="8"/>
      <c r="AIA142" s="8"/>
      <c r="AIB142" s="8"/>
    </row>
    <row r="143" customFormat="false" ht="16" hidden="false" customHeight="false" outlineLevel="0" collapsed="false">
      <c r="A143" s="82" t="n">
        <v>126</v>
      </c>
      <c r="B143" s="102"/>
      <c r="C143" s="103"/>
      <c r="D143" s="104" t="str">
        <f aca="false">IF(B143="","",DEGREES((1.5707963267949-ATAN(ABS('start here'!$B$27-B143)*'start here'!$B$2/(250000/$B$5))))/90*$B$2)</f>
        <v/>
      </c>
      <c r="E143" s="8"/>
      <c r="F143" s="8"/>
      <c r="G143" s="8"/>
      <c r="H143" s="8"/>
      <c r="AHS143" s="66"/>
      <c r="AHT143" s="66"/>
      <c r="AHU143" s="66"/>
      <c r="AHZ143" s="8"/>
      <c r="AIA143" s="8"/>
      <c r="AIB143" s="8"/>
    </row>
    <row r="144" customFormat="false" ht="16" hidden="false" customHeight="false" outlineLevel="0" collapsed="false">
      <c r="A144" s="82" t="n">
        <v>127</v>
      </c>
      <c r="B144" s="102"/>
      <c r="C144" s="103"/>
      <c r="D144" s="104" t="str">
        <f aca="false">IF(B144="","",DEGREES((1.5707963267949-ATAN(ABS('start here'!$B$27-B144)*'start here'!$B$2/(250000/$B$5))))/90*$B$2)</f>
        <v/>
      </c>
      <c r="E144" s="8"/>
      <c r="F144" s="8"/>
      <c r="G144" s="8"/>
      <c r="H144" s="8"/>
      <c r="AHS144" s="66"/>
      <c r="AHT144" s="66"/>
      <c r="AHU144" s="66"/>
      <c r="AHZ144" s="8"/>
      <c r="AIA144" s="8"/>
      <c r="AIB144" s="8"/>
    </row>
    <row r="145" customFormat="false" ht="16" hidden="false" customHeight="false" outlineLevel="0" collapsed="false">
      <c r="A145" s="82" t="n">
        <v>128</v>
      </c>
      <c r="B145" s="102"/>
      <c r="C145" s="103"/>
      <c r="D145" s="104" t="str">
        <f aca="false">IF(B145="","",DEGREES((1.5707963267949-ATAN(ABS('start here'!$B$27-B145)*'start here'!$B$2/(250000/$B$5))))/90*$B$2)</f>
        <v/>
      </c>
      <c r="E145" s="8"/>
      <c r="F145" s="8"/>
      <c r="G145" s="8"/>
      <c r="H145" s="8"/>
      <c r="AHS145" s="66"/>
      <c r="AHT145" s="66"/>
      <c r="AHU145" s="66"/>
      <c r="AHZ145" s="8"/>
      <c r="AIA145" s="8"/>
      <c r="AIB145" s="8"/>
    </row>
    <row r="146" customFormat="false" ht="16" hidden="false" customHeight="false" outlineLevel="0" collapsed="false">
      <c r="A146" s="82" t="n">
        <v>129</v>
      </c>
      <c r="B146" s="102"/>
      <c r="C146" s="103"/>
      <c r="D146" s="104" t="str">
        <f aca="false">IF(B146="","",DEGREES((1.5707963267949-ATAN(ABS('start here'!$B$27-B146)*'start here'!$B$2/(250000/$B$5))))/90*$B$2)</f>
        <v/>
      </c>
      <c r="E146" s="8"/>
      <c r="F146" s="8"/>
      <c r="G146" s="8"/>
      <c r="H146" s="8"/>
      <c r="AHS146" s="66"/>
      <c r="AHT146" s="66"/>
      <c r="AHU146" s="66"/>
      <c r="AHZ146" s="8"/>
      <c r="AIA146" s="8"/>
      <c r="AIB146" s="8"/>
    </row>
    <row r="147" customFormat="false" ht="16" hidden="false" customHeight="false" outlineLevel="0" collapsed="false">
      <c r="A147" s="82" t="n">
        <v>130</v>
      </c>
      <c r="B147" s="102"/>
      <c r="C147" s="103"/>
      <c r="D147" s="104" t="str">
        <f aca="false">IF(B147="","",DEGREES((1.5707963267949-ATAN(ABS('start here'!$B$27-B147)*'start here'!$B$2/(250000/$B$5))))/90*$B$2)</f>
        <v/>
      </c>
      <c r="E147" s="8"/>
      <c r="F147" s="8"/>
      <c r="G147" s="8"/>
      <c r="H147" s="8"/>
      <c r="AHS147" s="66"/>
      <c r="AHT147" s="66"/>
      <c r="AHU147" s="66"/>
      <c r="AHZ147" s="8"/>
      <c r="AIA147" s="8"/>
      <c r="AIB147" s="8"/>
    </row>
    <row r="148" customFormat="false" ht="16" hidden="false" customHeight="false" outlineLevel="0" collapsed="false">
      <c r="A148" s="82" t="n">
        <v>131</v>
      </c>
      <c r="B148" s="102"/>
      <c r="C148" s="103"/>
      <c r="D148" s="104" t="str">
        <f aca="false">IF(B148="","",DEGREES((1.5707963267949-ATAN(ABS('start here'!$B$27-B148)*'start here'!$B$2/(250000/$B$5))))/90*$B$2)</f>
        <v/>
      </c>
      <c r="E148" s="8"/>
      <c r="F148" s="8"/>
      <c r="G148" s="8"/>
      <c r="H148" s="8"/>
      <c r="AHS148" s="66"/>
      <c r="AHT148" s="66"/>
      <c r="AHU148" s="66"/>
      <c r="AHZ148" s="8"/>
      <c r="AIA148" s="8"/>
      <c r="AIB148" s="8"/>
    </row>
    <row r="149" customFormat="false" ht="16" hidden="false" customHeight="false" outlineLevel="0" collapsed="false">
      <c r="A149" s="82" t="n">
        <v>132</v>
      </c>
      <c r="B149" s="102"/>
      <c r="C149" s="103"/>
      <c r="D149" s="104" t="str">
        <f aca="false">IF(B149="","",DEGREES((1.5707963267949-ATAN(ABS('start here'!$B$27-B149)*'start here'!$B$2/(250000/$B$5))))/90*$B$2)</f>
        <v/>
      </c>
      <c r="E149" s="8"/>
      <c r="F149" s="8"/>
      <c r="G149" s="8"/>
      <c r="H149" s="8"/>
      <c r="AHS149" s="66"/>
      <c r="AHT149" s="66"/>
      <c r="AHU149" s="66"/>
      <c r="AHZ149" s="8"/>
      <c r="AIA149" s="8"/>
      <c r="AIB149" s="8"/>
    </row>
    <row r="150" customFormat="false" ht="16" hidden="false" customHeight="false" outlineLevel="0" collapsed="false">
      <c r="A150" s="82" t="n">
        <v>133</v>
      </c>
      <c r="B150" s="102"/>
      <c r="C150" s="103"/>
      <c r="D150" s="104" t="str">
        <f aca="false">IF(B150="","",DEGREES((1.5707963267949-ATAN(ABS('start here'!$B$27-B150)*'start here'!$B$2/(250000/$B$5))))/90*$B$2)</f>
        <v/>
      </c>
      <c r="E150" s="8"/>
      <c r="F150" s="8"/>
      <c r="G150" s="8"/>
      <c r="H150" s="8"/>
      <c r="AHS150" s="66"/>
      <c r="AHT150" s="66"/>
      <c r="AHU150" s="66"/>
      <c r="AHZ150" s="8"/>
      <c r="AIA150" s="8"/>
      <c r="AIB150" s="8"/>
    </row>
    <row r="151" customFormat="false" ht="16" hidden="false" customHeight="false" outlineLevel="0" collapsed="false">
      <c r="A151" s="82" t="n">
        <v>134</v>
      </c>
      <c r="B151" s="102"/>
      <c r="C151" s="103"/>
      <c r="D151" s="104" t="str">
        <f aca="false">IF(B151="","",DEGREES((1.5707963267949-ATAN(ABS('start here'!$B$27-B151)*'start here'!$B$2/(250000/$B$5))))/90*$B$2)</f>
        <v/>
      </c>
      <c r="E151" s="8"/>
      <c r="F151" s="8"/>
      <c r="G151" s="8"/>
      <c r="H151" s="8"/>
      <c r="AHS151" s="66"/>
      <c r="AHT151" s="66"/>
      <c r="AHU151" s="66"/>
      <c r="AHZ151" s="8"/>
      <c r="AIA151" s="8"/>
      <c r="AIB151" s="8"/>
    </row>
    <row r="152" customFormat="false" ht="16" hidden="false" customHeight="false" outlineLevel="0" collapsed="false">
      <c r="A152" s="82" t="n">
        <v>135</v>
      </c>
      <c r="B152" s="102"/>
      <c r="C152" s="103"/>
      <c r="D152" s="104" t="str">
        <f aca="false">IF(B152="","",DEGREES((1.5707963267949-ATAN(ABS('start here'!$B$27-B152)*'start here'!$B$2/(250000/$B$5))))/90*$B$2)</f>
        <v/>
      </c>
      <c r="E152" s="8"/>
      <c r="F152" s="8"/>
      <c r="G152" s="8"/>
      <c r="H152" s="8"/>
      <c r="AHS152" s="66"/>
      <c r="AHT152" s="66"/>
      <c r="AHU152" s="66"/>
      <c r="AHZ152" s="8"/>
      <c r="AIA152" s="8"/>
      <c r="AIB152" s="8"/>
    </row>
    <row r="153" customFormat="false" ht="16" hidden="false" customHeight="false" outlineLevel="0" collapsed="false">
      <c r="A153" s="82" t="n">
        <v>136</v>
      </c>
      <c r="B153" s="102"/>
      <c r="C153" s="103"/>
      <c r="D153" s="104" t="str">
        <f aca="false">IF(B153="","",DEGREES((1.5707963267949-ATAN(ABS('start here'!$B$27-B153)*'start here'!$B$2/(250000/$B$5))))/90*$B$2)</f>
        <v/>
      </c>
      <c r="E153" s="8"/>
      <c r="F153" s="8"/>
      <c r="G153" s="8"/>
      <c r="H153" s="8"/>
      <c r="AHS153" s="66"/>
      <c r="AHT153" s="66"/>
      <c r="AHU153" s="66"/>
      <c r="AHZ153" s="8"/>
      <c r="AIA153" s="8"/>
      <c r="AIB153" s="8"/>
    </row>
    <row r="154" customFormat="false" ht="16" hidden="false" customHeight="false" outlineLevel="0" collapsed="false">
      <c r="A154" s="82" t="n">
        <v>137</v>
      </c>
      <c r="B154" s="102"/>
      <c r="C154" s="103"/>
      <c r="D154" s="104" t="str">
        <f aca="false">IF(B154="","",DEGREES((1.5707963267949-ATAN(ABS('start here'!$B$27-B154)*'start here'!$B$2/(250000/$B$5))))/90*$B$2)</f>
        <v/>
      </c>
      <c r="E154" s="8"/>
      <c r="F154" s="8"/>
      <c r="G154" s="8"/>
      <c r="H154" s="8"/>
      <c r="AHS154" s="66"/>
      <c r="AHT154" s="66"/>
      <c r="AHU154" s="66"/>
      <c r="AHZ154" s="8"/>
      <c r="AIA154" s="8"/>
      <c r="AIB154" s="8"/>
    </row>
    <row r="155" customFormat="false" ht="16" hidden="false" customHeight="false" outlineLevel="0" collapsed="false">
      <c r="A155" s="82" t="n">
        <v>138</v>
      </c>
      <c r="B155" s="102"/>
      <c r="C155" s="103"/>
      <c r="D155" s="104" t="str">
        <f aca="false">IF(B155="","",DEGREES((1.5707963267949-ATAN(ABS('start here'!$B$27-B155)*'start here'!$B$2/(250000/$B$5))))/90*$B$2)</f>
        <v/>
      </c>
      <c r="E155" s="8"/>
      <c r="F155" s="8"/>
      <c r="G155" s="8"/>
      <c r="H155" s="8"/>
      <c r="AHS155" s="66"/>
      <c r="AHT155" s="66"/>
      <c r="AHU155" s="66"/>
      <c r="AHZ155" s="8"/>
      <c r="AIA155" s="8"/>
      <c r="AIB155" s="8"/>
    </row>
    <row r="156" customFormat="false" ht="16" hidden="false" customHeight="false" outlineLevel="0" collapsed="false">
      <c r="A156" s="82" t="n">
        <v>139</v>
      </c>
      <c r="B156" s="102"/>
      <c r="C156" s="103"/>
      <c r="D156" s="104" t="str">
        <f aca="false">IF(B156="","",DEGREES((1.5707963267949-ATAN(ABS('start here'!$B$27-B156)*'start here'!$B$2/(250000/$B$5))))/90*$B$2)</f>
        <v/>
      </c>
      <c r="E156" s="8"/>
      <c r="F156" s="8"/>
      <c r="G156" s="8"/>
      <c r="H156" s="8"/>
      <c r="AHS156" s="66"/>
      <c r="AHT156" s="66"/>
      <c r="AHU156" s="66"/>
      <c r="AHZ156" s="8"/>
      <c r="AIA156" s="8"/>
      <c r="AIB156" s="8"/>
    </row>
    <row r="157" customFormat="false" ht="16" hidden="false" customHeight="false" outlineLevel="0" collapsed="false">
      <c r="A157" s="82" t="n">
        <v>140</v>
      </c>
      <c r="B157" s="102"/>
      <c r="C157" s="103"/>
      <c r="D157" s="104" t="str">
        <f aca="false">IF(B157="","",DEGREES((1.5707963267949-ATAN(ABS('start here'!$B$27-B157)*'start here'!$B$2/(250000/$B$5))))/90*$B$2)</f>
        <v/>
      </c>
      <c r="E157" s="8"/>
      <c r="F157" s="8"/>
      <c r="G157" s="8"/>
      <c r="H157" s="8"/>
      <c r="AHS157" s="66"/>
      <c r="AHT157" s="66"/>
      <c r="AHU157" s="66"/>
      <c r="AHZ157" s="8"/>
      <c r="AIA157" s="8"/>
      <c r="AIB157" s="8"/>
    </row>
    <row r="158" customFormat="false" ht="16" hidden="false" customHeight="false" outlineLevel="0" collapsed="false">
      <c r="A158" s="82" t="n">
        <v>141</v>
      </c>
      <c r="B158" s="102"/>
      <c r="C158" s="103"/>
      <c r="D158" s="104" t="str">
        <f aca="false">IF(B158="","",DEGREES((1.5707963267949-ATAN(ABS('start here'!$B$27-B158)*'start here'!$B$2/(250000/$B$5))))/90*$B$2)</f>
        <v/>
      </c>
      <c r="E158" s="8"/>
      <c r="F158" s="8"/>
      <c r="G158" s="8"/>
      <c r="H158" s="8"/>
      <c r="AHS158" s="66"/>
      <c r="AHT158" s="66"/>
      <c r="AHU158" s="66"/>
      <c r="AHZ158" s="8"/>
      <c r="AIA158" s="8"/>
      <c r="AIB158" s="8"/>
    </row>
    <row r="159" customFormat="false" ht="16" hidden="false" customHeight="false" outlineLevel="0" collapsed="false">
      <c r="A159" s="82" t="n">
        <v>142</v>
      </c>
      <c r="B159" s="102"/>
      <c r="C159" s="103"/>
      <c r="D159" s="104" t="str">
        <f aca="false">IF(B159="","",DEGREES((1.5707963267949-ATAN(ABS('start here'!$B$27-B159)*'start here'!$B$2/(250000/$B$5))))/90*$B$2)</f>
        <v/>
      </c>
      <c r="E159" s="8"/>
      <c r="F159" s="8"/>
      <c r="G159" s="8"/>
      <c r="H159" s="8"/>
      <c r="AHS159" s="66"/>
      <c r="AHT159" s="66"/>
      <c r="AHU159" s="66"/>
      <c r="AHZ159" s="8"/>
      <c r="AIA159" s="8"/>
      <c r="AIB159" s="8"/>
    </row>
    <row r="160" customFormat="false" ht="16" hidden="false" customHeight="false" outlineLevel="0" collapsed="false">
      <c r="A160" s="82" t="n">
        <v>143</v>
      </c>
      <c r="B160" s="102"/>
      <c r="C160" s="103"/>
      <c r="D160" s="104" t="str">
        <f aca="false">IF(B160="","",DEGREES((1.5707963267949-ATAN(ABS('start here'!$B$27-B160)*'start here'!$B$2/(250000/$B$5))))/90*$B$2)</f>
        <v/>
      </c>
      <c r="E160" s="8"/>
      <c r="F160" s="8"/>
      <c r="G160" s="8"/>
      <c r="H160" s="8"/>
      <c r="AHS160" s="66"/>
      <c r="AHT160" s="66"/>
      <c r="AHU160" s="66"/>
      <c r="AHZ160" s="8"/>
      <c r="AIA160" s="8"/>
      <c r="AIB160" s="8"/>
    </row>
    <row r="161" customFormat="false" ht="16" hidden="false" customHeight="false" outlineLevel="0" collapsed="false">
      <c r="A161" s="82" t="n">
        <v>144</v>
      </c>
      <c r="B161" s="102"/>
      <c r="C161" s="103"/>
      <c r="D161" s="104" t="str">
        <f aca="false">IF(B161="","",DEGREES((1.5707963267949-ATAN(ABS('start here'!$B$27-B161)*'start here'!$B$2/(250000/$B$5))))/90*$B$2)</f>
        <v/>
      </c>
      <c r="E161" s="8"/>
      <c r="F161" s="8"/>
      <c r="G161" s="8"/>
      <c r="H161" s="8"/>
      <c r="AHS161" s="66"/>
      <c r="AHT161" s="66"/>
      <c r="AHU161" s="66"/>
      <c r="AHZ161" s="8"/>
      <c r="AIA161" s="8"/>
      <c r="AIB161" s="8"/>
    </row>
    <row r="162" customFormat="false" ht="16" hidden="false" customHeight="false" outlineLevel="0" collapsed="false">
      <c r="A162" s="82" t="n">
        <v>145</v>
      </c>
      <c r="B162" s="102"/>
      <c r="C162" s="103"/>
      <c r="D162" s="104" t="str">
        <f aca="false">IF(B162="","",DEGREES((1.5707963267949-ATAN(ABS('start here'!$B$27-B162)*'start here'!$B$2/(250000/$B$5))))/90*$B$2)</f>
        <v/>
      </c>
      <c r="E162" s="8"/>
      <c r="F162" s="8"/>
      <c r="G162" s="8"/>
      <c r="H162" s="8"/>
      <c r="AHS162" s="66"/>
      <c r="AHT162" s="66"/>
      <c r="AHU162" s="66"/>
      <c r="AHZ162" s="8"/>
      <c r="AIA162" s="8"/>
      <c r="AIB162" s="8"/>
    </row>
    <row r="163" customFormat="false" ht="16" hidden="false" customHeight="false" outlineLevel="0" collapsed="false">
      <c r="A163" s="82" t="n">
        <v>146</v>
      </c>
      <c r="B163" s="102"/>
      <c r="C163" s="103"/>
      <c r="D163" s="104" t="str">
        <f aca="false">IF(B163="","",DEGREES((1.5707963267949-ATAN(ABS('start here'!$B$27-B163)*'start here'!$B$2/(250000/$B$5))))/90*$B$2)</f>
        <v/>
      </c>
      <c r="E163" s="8"/>
      <c r="F163" s="8"/>
      <c r="G163" s="8"/>
      <c r="H163" s="8"/>
      <c r="AHS163" s="66"/>
      <c r="AHT163" s="66"/>
      <c r="AHU163" s="66"/>
      <c r="AHZ163" s="8"/>
      <c r="AIA163" s="8"/>
      <c r="AIB163" s="8"/>
    </row>
    <row r="164" customFormat="false" ht="16" hidden="false" customHeight="false" outlineLevel="0" collapsed="false">
      <c r="A164" s="82" t="n">
        <v>147</v>
      </c>
      <c r="B164" s="102"/>
      <c r="C164" s="103"/>
      <c r="D164" s="104" t="str">
        <f aca="false">IF(B164="","",DEGREES((1.5707963267949-ATAN(ABS('start here'!$B$27-B164)*'start here'!$B$2/(250000/$B$5))))/90*$B$2)</f>
        <v/>
      </c>
      <c r="E164" s="8"/>
      <c r="F164" s="8"/>
      <c r="G164" s="8"/>
      <c r="H164" s="8"/>
      <c r="AHS164" s="66"/>
      <c r="AHT164" s="66"/>
      <c r="AHU164" s="66"/>
      <c r="AHZ164" s="8"/>
      <c r="AIA164" s="8"/>
      <c r="AIB164" s="8"/>
    </row>
    <row r="165" customFormat="false" ht="16" hidden="false" customHeight="false" outlineLevel="0" collapsed="false">
      <c r="A165" s="82" t="n">
        <v>148</v>
      </c>
      <c r="B165" s="102"/>
      <c r="C165" s="103"/>
      <c r="D165" s="104" t="str">
        <f aca="false">IF(B165="","",DEGREES((1.5707963267949-ATAN(ABS('start here'!$B$27-B165)*'start here'!$B$2/(250000/$B$5))))/90*$B$2)</f>
        <v/>
      </c>
      <c r="E165" s="8"/>
      <c r="F165" s="8"/>
      <c r="G165" s="8"/>
      <c r="H165" s="8"/>
      <c r="AHS165" s="66"/>
      <c r="AHT165" s="66"/>
      <c r="AHU165" s="66"/>
      <c r="AHZ165" s="8"/>
      <c r="AIA165" s="8"/>
      <c r="AIB165" s="8"/>
    </row>
    <row r="166" customFormat="false" ht="16" hidden="false" customHeight="false" outlineLevel="0" collapsed="false">
      <c r="A166" s="82" t="n">
        <v>149</v>
      </c>
      <c r="B166" s="102"/>
      <c r="C166" s="103"/>
      <c r="D166" s="104" t="str">
        <f aca="false">IF(B166="","",DEGREES((1.5707963267949-ATAN(ABS('start here'!$B$27-B166)*'start here'!$B$2/(250000/$B$5))))/90*$B$2)</f>
        <v/>
      </c>
      <c r="E166" s="8"/>
      <c r="F166" s="8"/>
      <c r="G166" s="8"/>
      <c r="H166" s="8"/>
      <c r="AHS166" s="66"/>
      <c r="AHT166" s="66"/>
      <c r="AHU166" s="66"/>
      <c r="AHZ166" s="8"/>
      <c r="AIA166" s="8"/>
      <c r="AIB166" s="8"/>
    </row>
    <row r="167" customFormat="false" ht="16" hidden="false" customHeight="false" outlineLevel="0" collapsed="false">
      <c r="A167" s="82" t="n">
        <v>150</v>
      </c>
      <c r="B167" s="102"/>
      <c r="C167" s="103"/>
      <c r="D167" s="104" t="str">
        <f aca="false">IF(B167="","",DEGREES((1.5707963267949-ATAN(ABS('start here'!$B$27-B167)*'start here'!$B$2/(250000/$B$5))))/90*$B$2)</f>
        <v/>
      </c>
      <c r="E167" s="8"/>
      <c r="F167" s="8"/>
      <c r="G167" s="8"/>
      <c r="H167" s="8"/>
      <c r="AHS167" s="66"/>
      <c r="AHT167" s="66"/>
      <c r="AHU167" s="66"/>
      <c r="AHZ167" s="8"/>
      <c r="AIA167" s="8"/>
      <c r="AIB167" s="8"/>
    </row>
    <row r="168" customFormat="false" ht="16" hidden="false" customHeight="false" outlineLevel="0" collapsed="false">
      <c r="A168" s="82" t="n">
        <v>151</v>
      </c>
      <c r="B168" s="102"/>
      <c r="C168" s="103"/>
      <c r="D168" s="104" t="str">
        <f aca="false">IF(B168="","",DEGREES((1.5707963267949-ATAN(ABS('start here'!$B$27-B168)*'start here'!$B$2/(250000/$B$5))))/90*$B$2)</f>
        <v/>
      </c>
      <c r="E168" s="8"/>
      <c r="F168" s="8"/>
      <c r="G168" s="8"/>
      <c r="H168" s="8"/>
      <c r="AHS168" s="66"/>
      <c r="AHT168" s="66"/>
      <c r="AHU168" s="66"/>
      <c r="AHZ168" s="8"/>
      <c r="AIA168" s="8"/>
      <c r="AIB168" s="8"/>
    </row>
    <row r="169" customFormat="false" ht="16" hidden="false" customHeight="false" outlineLevel="0" collapsed="false">
      <c r="A169" s="82" t="n">
        <v>152</v>
      </c>
      <c r="B169" s="102"/>
      <c r="C169" s="103"/>
      <c r="D169" s="104" t="str">
        <f aca="false">IF(B169="","",DEGREES((1.5707963267949-ATAN(ABS('start here'!$B$27-B169)*'start here'!$B$2/(250000/$B$5))))/90*$B$2)</f>
        <v/>
      </c>
      <c r="E169" s="8"/>
      <c r="F169" s="8"/>
      <c r="G169" s="8"/>
      <c r="H169" s="8"/>
      <c r="AHS169" s="66"/>
      <c r="AHT169" s="66"/>
      <c r="AHU169" s="66"/>
      <c r="AHZ169" s="8"/>
      <c r="AIA169" s="8"/>
      <c r="AIB169" s="8"/>
    </row>
    <row r="170" customFormat="false" ht="16" hidden="false" customHeight="false" outlineLevel="0" collapsed="false">
      <c r="A170" s="82" t="n">
        <v>153</v>
      </c>
      <c r="B170" s="102"/>
      <c r="C170" s="103"/>
      <c r="D170" s="104" t="str">
        <f aca="false">IF(B170="","",DEGREES((1.5707963267949-ATAN(ABS('start here'!$B$27-B170)*'start here'!$B$2/(250000/$B$5))))/90*$B$2)</f>
        <v/>
      </c>
      <c r="E170" s="8"/>
      <c r="F170" s="8"/>
      <c r="G170" s="8"/>
      <c r="H170" s="8"/>
      <c r="AHS170" s="66"/>
      <c r="AHT170" s="66"/>
      <c r="AHU170" s="66"/>
      <c r="AHZ170" s="8"/>
      <c r="AIA170" s="8"/>
      <c r="AIB170" s="8"/>
    </row>
    <row r="171" customFormat="false" ht="16" hidden="false" customHeight="false" outlineLevel="0" collapsed="false">
      <c r="A171" s="82" t="n">
        <v>154</v>
      </c>
      <c r="B171" s="102"/>
      <c r="C171" s="103"/>
      <c r="D171" s="104" t="str">
        <f aca="false">IF(B171="","",DEGREES((1.5707963267949-ATAN(ABS('start here'!$B$27-B171)*'start here'!$B$2/(250000/$B$5))))/90*$B$2)</f>
        <v/>
      </c>
      <c r="E171" s="8"/>
      <c r="F171" s="8"/>
      <c r="G171" s="8"/>
      <c r="H171" s="8"/>
      <c r="AHS171" s="66"/>
      <c r="AHT171" s="66"/>
      <c r="AHU171" s="66"/>
      <c r="AHZ171" s="8"/>
      <c r="AIA171" s="8"/>
      <c r="AIB171" s="8"/>
    </row>
    <row r="172" customFormat="false" ht="16" hidden="false" customHeight="false" outlineLevel="0" collapsed="false">
      <c r="A172" s="82" t="n">
        <v>155</v>
      </c>
      <c r="B172" s="102"/>
      <c r="C172" s="103"/>
      <c r="D172" s="104" t="str">
        <f aca="false">IF(B172="","",DEGREES((1.5707963267949-ATAN(ABS('start here'!$B$27-B172)*'start here'!$B$2/(250000/$B$5))))/90*$B$2)</f>
        <v/>
      </c>
      <c r="E172" s="8"/>
      <c r="F172" s="8"/>
      <c r="G172" s="8"/>
      <c r="H172" s="8"/>
      <c r="AHS172" s="66"/>
      <c r="AHT172" s="66"/>
      <c r="AHU172" s="66"/>
      <c r="AHZ172" s="8"/>
      <c r="AIA172" s="8"/>
      <c r="AIB172" s="8"/>
    </row>
    <row r="173" customFormat="false" ht="16" hidden="false" customHeight="false" outlineLevel="0" collapsed="false">
      <c r="A173" s="82" t="n">
        <v>156</v>
      </c>
      <c r="B173" s="102"/>
      <c r="C173" s="103"/>
      <c r="D173" s="104" t="str">
        <f aca="false">IF(B173="","",DEGREES((1.5707963267949-ATAN(ABS('start here'!$B$27-B173)*'start here'!$B$2/(250000/$B$5))))/90*$B$2)</f>
        <v/>
      </c>
      <c r="E173" s="8"/>
      <c r="F173" s="8"/>
      <c r="G173" s="8"/>
      <c r="H173" s="8"/>
      <c r="AHS173" s="66"/>
      <c r="AHT173" s="66"/>
      <c r="AHU173" s="66"/>
      <c r="AHZ173" s="8"/>
      <c r="AIA173" s="8"/>
      <c r="AIB173" s="8"/>
    </row>
    <row r="174" customFormat="false" ht="16" hidden="false" customHeight="false" outlineLevel="0" collapsed="false">
      <c r="A174" s="82" t="n">
        <v>157</v>
      </c>
      <c r="B174" s="102"/>
      <c r="C174" s="103"/>
      <c r="D174" s="104" t="str">
        <f aca="false">IF(B174="","",DEGREES((1.5707963267949-ATAN(ABS('start here'!$B$27-B174)*'start here'!$B$2/(250000/$B$5))))/90*$B$2)</f>
        <v/>
      </c>
      <c r="E174" s="8"/>
      <c r="F174" s="8"/>
      <c r="G174" s="8"/>
      <c r="H174" s="8"/>
      <c r="AHS174" s="66"/>
      <c r="AHT174" s="66"/>
      <c r="AHU174" s="66"/>
      <c r="AHZ174" s="8"/>
      <c r="AIA174" s="8"/>
      <c r="AIB174" s="8"/>
    </row>
    <row r="175" customFormat="false" ht="16" hidden="false" customHeight="false" outlineLevel="0" collapsed="false">
      <c r="A175" s="82" t="n">
        <v>158</v>
      </c>
      <c r="B175" s="102"/>
      <c r="C175" s="103"/>
      <c r="D175" s="104" t="str">
        <f aca="false">IF(B175="","",DEGREES((1.5707963267949-ATAN(ABS('start here'!$B$27-B175)*'start here'!$B$2/(250000/$B$5))))/90*$B$2)</f>
        <v/>
      </c>
      <c r="E175" s="8"/>
      <c r="F175" s="8"/>
      <c r="G175" s="8"/>
      <c r="H175" s="8"/>
      <c r="AHS175" s="66"/>
      <c r="AHT175" s="66"/>
      <c r="AHU175" s="66"/>
      <c r="AHZ175" s="8"/>
      <c r="AIA175" s="8"/>
      <c r="AIB175" s="8"/>
    </row>
    <row r="176" customFormat="false" ht="16" hidden="false" customHeight="false" outlineLevel="0" collapsed="false">
      <c r="A176" s="82" t="n">
        <v>159</v>
      </c>
      <c r="B176" s="102"/>
      <c r="C176" s="103"/>
      <c r="D176" s="104" t="str">
        <f aca="false">IF(B176="","",DEGREES((1.5707963267949-ATAN(ABS('start here'!$B$27-B176)*'start here'!$B$2/(250000/$B$5))))/90*$B$2)</f>
        <v/>
      </c>
      <c r="E176" s="8"/>
      <c r="F176" s="8"/>
      <c r="G176" s="8"/>
      <c r="H176" s="8"/>
      <c r="AHS176" s="66"/>
      <c r="AHT176" s="66"/>
      <c r="AHU176" s="66"/>
      <c r="AHZ176" s="8"/>
      <c r="AIA176" s="8"/>
      <c r="AIB176" s="8"/>
    </row>
    <row r="177" customFormat="false" ht="16" hidden="false" customHeight="false" outlineLevel="0" collapsed="false">
      <c r="A177" s="82" t="n">
        <v>160</v>
      </c>
      <c r="B177" s="102"/>
      <c r="C177" s="103"/>
      <c r="D177" s="104" t="str">
        <f aca="false">IF(B177="","",DEGREES((1.5707963267949-ATAN(ABS('start here'!$B$27-B177)*'start here'!$B$2/(250000/$B$5))))/90*$B$2)</f>
        <v/>
      </c>
      <c r="E177" s="8"/>
      <c r="F177" s="8"/>
      <c r="G177" s="8"/>
      <c r="H177" s="8"/>
      <c r="AHS177" s="66"/>
      <c r="AHT177" s="66"/>
      <c r="AHU177" s="66"/>
      <c r="AHZ177" s="8"/>
      <c r="AIA177" s="8"/>
      <c r="AIB177" s="8"/>
    </row>
    <row r="178" customFormat="false" ht="16" hidden="false" customHeight="false" outlineLevel="0" collapsed="false">
      <c r="A178" s="82" t="n">
        <v>161</v>
      </c>
      <c r="B178" s="102"/>
      <c r="C178" s="103"/>
      <c r="D178" s="104" t="str">
        <f aca="false">IF(B178="","",DEGREES((1.5707963267949-ATAN(ABS('start here'!$B$27-B178)*'start here'!$B$2/(250000/$B$5))))/90*$B$2)</f>
        <v/>
      </c>
      <c r="E178" s="8"/>
      <c r="AHS178" s="66"/>
      <c r="AHT178" s="66"/>
      <c r="AHU178" s="66"/>
      <c r="AHZ178" s="8"/>
      <c r="AIA178" s="8"/>
      <c r="AIB178" s="8"/>
    </row>
    <row r="179" customFormat="false" ht="16" hidden="false" customHeight="false" outlineLevel="0" collapsed="false">
      <c r="A179" s="82" t="n">
        <v>162</v>
      </c>
      <c r="B179" s="102"/>
      <c r="C179" s="103"/>
      <c r="D179" s="104" t="str">
        <f aca="false">IF(B179="","",DEGREES((1.5707963267949-ATAN(ABS('start here'!$B$27-B179)*'start here'!$B$2/(250000/$B$5))))/90*$B$2)</f>
        <v/>
      </c>
      <c r="E179" s="8"/>
      <c r="AHS179" s="66"/>
      <c r="AHT179" s="66"/>
      <c r="AHU179" s="66"/>
      <c r="AHZ179" s="8"/>
      <c r="AIA179" s="8"/>
      <c r="AIB179" s="8"/>
    </row>
    <row r="180" customFormat="false" ht="16" hidden="false" customHeight="false" outlineLevel="0" collapsed="false">
      <c r="A180" s="82" t="n">
        <v>163</v>
      </c>
      <c r="B180" s="102"/>
      <c r="C180" s="103"/>
      <c r="D180" s="104" t="str">
        <f aca="false">IF(B180="","",DEGREES((1.5707963267949-ATAN(ABS('start here'!$B$27-B180)*'start here'!$B$2/(250000/$B$5))))/90*$B$2)</f>
        <v/>
      </c>
      <c r="E180" s="8"/>
      <c r="AHS180" s="66"/>
      <c r="AHT180" s="66"/>
      <c r="AHU180" s="66"/>
      <c r="AHZ180" s="8"/>
      <c r="AIA180" s="8"/>
      <c r="AIB180" s="8"/>
    </row>
    <row r="181" customFormat="false" ht="16" hidden="false" customHeight="false" outlineLevel="0" collapsed="false">
      <c r="A181" s="82" t="n">
        <v>164</v>
      </c>
      <c r="B181" s="102"/>
      <c r="C181" s="103"/>
      <c r="D181" s="104" t="str">
        <f aca="false">IF(B181="","",DEGREES((1.5707963267949-ATAN(ABS('start here'!$B$27-B181)*'start here'!$B$2/(250000/$B$5))))/90*$B$2)</f>
        <v/>
      </c>
      <c r="E181" s="8"/>
      <c r="AHS181" s="66"/>
      <c r="AHT181" s="66"/>
      <c r="AHU181" s="66"/>
      <c r="AHZ181" s="8"/>
      <c r="AIA181" s="8"/>
      <c r="AIB181" s="8"/>
    </row>
    <row r="182" customFormat="false" ht="16" hidden="false" customHeight="false" outlineLevel="0" collapsed="false">
      <c r="A182" s="82" t="n">
        <v>165</v>
      </c>
      <c r="B182" s="102"/>
      <c r="C182" s="103"/>
      <c r="D182" s="104" t="str">
        <f aca="false">IF(B182="","",DEGREES((1.5707963267949-ATAN(ABS('start here'!$B$27-B182)*'start here'!$B$2/(250000/$B$5))))/90*$B$2)</f>
        <v/>
      </c>
      <c r="E182" s="8"/>
      <c r="AHS182" s="66"/>
      <c r="AHT182" s="66"/>
      <c r="AHU182" s="66"/>
      <c r="AHZ182" s="8"/>
      <c r="AIA182" s="8"/>
      <c r="AIB182" s="8"/>
    </row>
    <row r="183" customFormat="false" ht="16" hidden="false" customHeight="false" outlineLevel="0" collapsed="false">
      <c r="A183" s="82" t="n">
        <v>166</v>
      </c>
      <c r="B183" s="102"/>
      <c r="C183" s="103"/>
      <c r="D183" s="104" t="str">
        <f aca="false">IF(B183="","",DEGREES((1.5707963267949-ATAN(ABS('start here'!$B$27-B183)*'start here'!$B$2/(250000/$B$5))))/90*$B$2)</f>
        <v/>
      </c>
      <c r="E183" s="8"/>
      <c r="AHS183" s="66"/>
      <c r="AHT183" s="66"/>
      <c r="AHU183" s="66"/>
      <c r="AHZ183" s="8"/>
      <c r="AIA183" s="8"/>
      <c r="AIB183" s="8"/>
    </row>
    <row r="184" customFormat="false" ht="16" hidden="false" customHeight="false" outlineLevel="0" collapsed="false">
      <c r="A184" s="82" t="n">
        <v>167</v>
      </c>
      <c r="B184" s="102"/>
      <c r="C184" s="103"/>
      <c r="D184" s="104" t="str">
        <f aca="false">IF(B184="","",DEGREES((1.5707963267949-ATAN(ABS('start here'!$B$27-B184)*'start here'!$B$2/(250000/$B$5))))/90*$B$2)</f>
        <v/>
      </c>
      <c r="E184" s="8"/>
      <c r="AHS184" s="66"/>
      <c r="AHT184" s="66"/>
      <c r="AHU184" s="66"/>
      <c r="AHZ184" s="8"/>
      <c r="AIA184" s="8"/>
      <c r="AIB184" s="8"/>
    </row>
    <row r="185" customFormat="false" ht="16" hidden="false" customHeight="false" outlineLevel="0" collapsed="false">
      <c r="A185" s="82" t="n">
        <v>168</v>
      </c>
      <c r="B185" s="102"/>
      <c r="C185" s="103"/>
      <c r="D185" s="104" t="str">
        <f aca="false">IF(B185="","",DEGREES((1.5707963267949-ATAN(ABS('start here'!$B$27-B185)*'start here'!$B$2/(250000/$B$5))))/90*$B$2)</f>
        <v/>
      </c>
      <c r="E185" s="8"/>
      <c r="AHS185" s="66"/>
      <c r="AHT185" s="66"/>
      <c r="AHU185" s="66"/>
      <c r="AHZ185" s="8"/>
      <c r="AIA185" s="8"/>
      <c r="AIB185" s="8"/>
    </row>
    <row r="186" customFormat="false" ht="16" hidden="false" customHeight="false" outlineLevel="0" collapsed="false">
      <c r="A186" s="82" t="n">
        <v>169</v>
      </c>
      <c r="B186" s="102"/>
      <c r="C186" s="103"/>
      <c r="D186" s="104" t="str">
        <f aca="false">IF(B186="","",DEGREES((1.5707963267949-ATAN(ABS('start here'!$B$27-B186)*'start here'!$B$2/(250000/$B$5))))/90*$B$2)</f>
        <v/>
      </c>
      <c r="E186" s="8"/>
      <c r="AHS186" s="66"/>
      <c r="AHT186" s="66"/>
      <c r="AHU186" s="66"/>
      <c r="AHZ186" s="8"/>
      <c r="AIA186" s="8"/>
      <c r="AIB186" s="8"/>
    </row>
    <row r="187" customFormat="false" ht="16" hidden="false" customHeight="false" outlineLevel="0" collapsed="false">
      <c r="A187" s="82" t="n">
        <v>170</v>
      </c>
      <c r="B187" s="102"/>
      <c r="C187" s="103"/>
      <c r="D187" s="104" t="str">
        <f aca="false">IF(B187="","",DEGREES((1.5707963267949-ATAN(ABS('start here'!$B$27-B187)*'start here'!$B$2/(250000/$B$5))))/90*$B$2)</f>
        <v/>
      </c>
      <c r="E187" s="8"/>
      <c r="AHS187" s="66"/>
      <c r="AHT187" s="66"/>
      <c r="AHU187" s="66"/>
      <c r="AHZ187" s="8"/>
      <c r="AIA187" s="8"/>
      <c r="AIB187" s="8"/>
    </row>
    <row r="188" customFormat="false" ht="16" hidden="false" customHeight="false" outlineLevel="0" collapsed="false">
      <c r="A188" s="82" t="n">
        <v>171</v>
      </c>
      <c r="B188" s="102"/>
      <c r="C188" s="103"/>
      <c r="D188" s="104" t="str">
        <f aca="false">IF(B188="","",DEGREES((1.5707963267949-ATAN(ABS('start here'!$B$27-B188)*'start here'!$B$2/(250000/$B$5))))/90*$B$2)</f>
        <v/>
      </c>
      <c r="E188" s="8"/>
      <c r="AHS188" s="66"/>
      <c r="AHT188" s="66"/>
      <c r="AHU188" s="66"/>
      <c r="AHZ188" s="8"/>
      <c r="AIA188" s="8"/>
      <c r="AIB188" s="8"/>
    </row>
    <row r="189" customFormat="false" ht="16" hidden="false" customHeight="false" outlineLevel="0" collapsed="false">
      <c r="A189" s="82" t="n">
        <v>172</v>
      </c>
      <c r="B189" s="102"/>
      <c r="C189" s="103"/>
      <c r="D189" s="104" t="str">
        <f aca="false">IF(B189="","",DEGREES((1.5707963267949-ATAN(ABS('start here'!$B$27-B189)*'start here'!$B$2/(250000/$B$5))))/90*$B$2)</f>
        <v/>
      </c>
      <c r="E189" s="8"/>
      <c r="AHS189" s="66"/>
      <c r="AHT189" s="66"/>
      <c r="AHU189" s="66"/>
      <c r="AHZ189" s="8"/>
      <c r="AIA189" s="8"/>
      <c r="AIB189" s="8"/>
    </row>
    <row r="190" customFormat="false" ht="16" hidden="false" customHeight="false" outlineLevel="0" collapsed="false">
      <c r="A190" s="82" t="n">
        <v>173</v>
      </c>
      <c r="B190" s="102"/>
      <c r="C190" s="103"/>
      <c r="D190" s="104" t="str">
        <f aca="false">IF(B190="","",DEGREES((1.5707963267949-ATAN(ABS('start here'!$B$27-B190)*'start here'!$B$2/(250000/$B$5))))/90*$B$2)</f>
        <v/>
      </c>
      <c r="E190" s="8"/>
      <c r="AHS190" s="66"/>
      <c r="AHT190" s="66"/>
      <c r="AHU190" s="66"/>
      <c r="AHZ190" s="8"/>
      <c r="AIA190" s="8"/>
      <c r="AIB190" s="8"/>
    </row>
    <row r="191" customFormat="false" ht="16" hidden="false" customHeight="false" outlineLevel="0" collapsed="false">
      <c r="A191" s="82" t="n">
        <v>174</v>
      </c>
      <c r="B191" s="102"/>
      <c r="C191" s="103"/>
      <c r="D191" s="104" t="str">
        <f aca="false">IF(B191="","",DEGREES((1.5707963267949-ATAN(ABS('start here'!$B$27-B191)*'start here'!$B$2/(250000/$B$5))))/90*$B$2)</f>
        <v/>
      </c>
      <c r="E191" s="8"/>
      <c r="AHS191" s="66"/>
      <c r="AHT191" s="66"/>
      <c r="AHU191" s="66"/>
      <c r="AHZ191" s="8"/>
      <c r="AIA191" s="8"/>
      <c r="AIB191" s="8"/>
    </row>
    <row r="192" customFormat="false" ht="16" hidden="false" customHeight="false" outlineLevel="0" collapsed="false">
      <c r="A192" s="82" t="n">
        <v>175</v>
      </c>
      <c r="B192" s="102"/>
      <c r="C192" s="103"/>
      <c r="D192" s="104" t="str">
        <f aca="false">IF(B192="","",DEGREES((1.5707963267949-ATAN(ABS('start here'!$B$27-B192)*'start here'!$B$2/(250000/$B$5))))/90*$B$2)</f>
        <v/>
      </c>
      <c r="E192" s="8"/>
      <c r="AHS192" s="66"/>
      <c r="AHT192" s="66"/>
      <c r="AHU192" s="66"/>
      <c r="AHZ192" s="8"/>
      <c r="AIA192" s="8"/>
      <c r="AIB192" s="8"/>
    </row>
    <row r="193" customFormat="false" ht="16" hidden="false" customHeight="false" outlineLevel="0" collapsed="false">
      <c r="A193" s="82" t="n">
        <v>176</v>
      </c>
      <c r="B193" s="102"/>
      <c r="C193" s="103"/>
      <c r="D193" s="104" t="str">
        <f aca="false">IF(B193="","",DEGREES((1.5707963267949-ATAN(ABS('start here'!$B$27-B193)*'start here'!$B$2/(250000/$B$5))))/90*$B$2)</f>
        <v/>
      </c>
      <c r="E193" s="8"/>
      <c r="AHS193" s="66"/>
      <c r="AHT193" s="66"/>
      <c r="AHU193" s="66"/>
      <c r="AHZ193" s="8"/>
      <c r="AIA193" s="8"/>
      <c r="AIB193" s="8"/>
    </row>
    <row r="194" customFormat="false" ht="16" hidden="false" customHeight="false" outlineLevel="0" collapsed="false">
      <c r="A194" s="82" t="n">
        <v>177</v>
      </c>
      <c r="B194" s="102"/>
      <c r="C194" s="103"/>
      <c r="D194" s="104" t="str">
        <f aca="false">IF(B194="","",DEGREES((1.5707963267949-ATAN(ABS('start here'!$B$27-B194)*'start here'!$B$2/(250000/$B$5))))/90*$B$2)</f>
        <v/>
      </c>
      <c r="E194" s="8"/>
      <c r="AHS194" s="66"/>
      <c r="AHT194" s="66"/>
      <c r="AHU194" s="66"/>
      <c r="AHZ194" s="8"/>
      <c r="AIA194" s="8"/>
      <c r="AIB194" s="8"/>
    </row>
    <row r="195" customFormat="false" ht="16" hidden="false" customHeight="false" outlineLevel="0" collapsed="false">
      <c r="A195" s="82" t="n">
        <v>178</v>
      </c>
      <c r="B195" s="102"/>
      <c r="C195" s="103"/>
      <c r="D195" s="104" t="str">
        <f aca="false">IF(B195="","",DEGREES((1.5707963267949-ATAN(ABS('start here'!$B$27-B195)*'start here'!$B$2/(250000/$B$5))))/90*$B$2)</f>
        <v/>
      </c>
      <c r="E195" s="8"/>
      <c r="AHS195" s="66"/>
      <c r="AHT195" s="66"/>
      <c r="AHU195" s="66"/>
      <c r="AHZ195" s="8"/>
      <c r="AIA195" s="8"/>
      <c r="AIB195" s="8"/>
    </row>
    <row r="196" customFormat="false" ht="16" hidden="false" customHeight="false" outlineLevel="0" collapsed="false">
      <c r="A196" s="82" t="n">
        <v>179</v>
      </c>
      <c r="B196" s="102"/>
      <c r="C196" s="103"/>
      <c r="D196" s="104" t="str">
        <f aca="false">IF(B196="","",DEGREES((1.5707963267949-ATAN(ABS('start here'!$B$27-B196)*'start here'!$B$2/(250000/$B$5))))/90*$B$2)</f>
        <v/>
      </c>
      <c r="E196" s="8"/>
      <c r="AHS196" s="66"/>
      <c r="AHT196" s="66"/>
      <c r="AHU196" s="66"/>
      <c r="AHZ196" s="8"/>
      <c r="AIA196" s="8"/>
      <c r="AIB196" s="8"/>
    </row>
    <row r="197" customFormat="false" ht="16" hidden="false" customHeight="false" outlineLevel="0" collapsed="false">
      <c r="A197" s="82" t="n">
        <v>180</v>
      </c>
      <c r="B197" s="102"/>
      <c r="C197" s="103"/>
      <c r="D197" s="104" t="str">
        <f aca="false">IF(B197="","",DEGREES((1.5707963267949-ATAN(ABS('start here'!$B$27-B197)*'start here'!$B$2/(250000/$B$5))))/90*$B$2)</f>
        <v/>
      </c>
      <c r="E197" s="8"/>
      <c r="AHS197" s="66"/>
      <c r="AHT197" s="66"/>
      <c r="AHU197" s="66"/>
      <c r="AHZ197" s="8"/>
      <c r="AIA197" s="8"/>
      <c r="AIB197" s="8"/>
    </row>
    <row r="198" customFormat="false" ht="16" hidden="false" customHeight="false" outlineLevel="0" collapsed="false">
      <c r="A198" s="82" t="n">
        <v>181</v>
      </c>
      <c r="B198" s="102"/>
      <c r="C198" s="103"/>
      <c r="D198" s="104" t="str">
        <f aca="false">IF(B198="","",DEGREES((1.5707963267949-ATAN(ABS('start here'!$B$27-B198)*'start here'!$B$2/(250000/$B$5))))/90*$B$2)</f>
        <v/>
      </c>
      <c r="E198" s="8"/>
      <c r="AHS198" s="66"/>
      <c r="AHT198" s="66"/>
      <c r="AHU198" s="66"/>
      <c r="AHZ198" s="8"/>
      <c r="AIA198" s="8"/>
      <c r="AIB198" s="8"/>
    </row>
    <row r="199" customFormat="false" ht="16" hidden="false" customHeight="false" outlineLevel="0" collapsed="false">
      <c r="A199" s="82" t="n">
        <v>182</v>
      </c>
      <c r="B199" s="102"/>
      <c r="C199" s="103"/>
      <c r="D199" s="104" t="str">
        <f aca="false">IF(B199="","",DEGREES((1.5707963267949-ATAN(ABS('start here'!$B$27-B199)*'start here'!$B$2/(250000/$B$5))))/90*$B$2)</f>
        <v/>
      </c>
      <c r="E199" s="8"/>
      <c r="AHS199" s="66"/>
      <c r="AHT199" s="66"/>
      <c r="AHU199" s="66"/>
      <c r="AHZ199" s="8"/>
      <c r="AIA199" s="8"/>
      <c r="AIB199" s="8"/>
    </row>
    <row r="200" customFormat="false" ht="16" hidden="false" customHeight="false" outlineLevel="0" collapsed="false">
      <c r="A200" s="82" t="n">
        <v>183</v>
      </c>
      <c r="B200" s="102"/>
      <c r="C200" s="103"/>
      <c r="D200" s="104" t="str">
        <f aca="false">IF(B200="","",DEGREES((1.5707963267949-ATAN(ABS('start here'!$B$27-B200)*'start here'!$B$2/(250000/$B$5))))/90*$B$2)</f>
        <v/>
      </c>
      <c r="E200" s="79"/>
      <c r="AHS200" s="66"/>
      <c r="AHT200" s="66"/>
      <c r="AHU200" s="66"/>
      <c r="AHZ200" s="8"/>
      <c r="AIA200" s="8"/>
      <c r="AIB200" s="8"/>
    </row>
    <row r="201" customFormat="false" ht="16" hidden="false" customHeight="false" outlineLevel="0" collapsed="false">
      <c r="A201" s="82" t="n">
        <v>184</v>
      </c>
      <c r="B201" s="102"/>
      <c r="C201" s="103"/>
      <c r="D201" s="104" t="str">
        <f aca="false">IF(B201="","",DEGREES((1.5707963267949-ATAN(ABS('start here'!$B$27-B201)*'start here'!$B$2/(250000/$B$5))))/90*$B$2)</f>
        <v/>
      </c>
      <c r="E201" s="79"/>
      <c r="AHS201" s="66"/>
      <c r="AHT201" s="66"/>
      <c r="AHU201" s="66"/>
      <c r="AHZ201" s="8"/>
      <c r="AIA201" s="8"/>
      <c r="AIB201" s="8"/>
    </row>
    <row r="202" customFormat="false" ht="16" hidden="false" customHeight="false" outlineLevel="0" collapsed="false">
      <c r="A202" s="82" t="n">
        <v>185</v>
      </c>
      <c r="B202" s="102"/>
      <c r="C202" s="103"/>
      <c r="D202" s="104" t="str">
        <f aca="false">IF(B202="","",DEGREES((1.5707963267949-ATAN(ABS('start here'!$B$27-B202)*'start here'!$B$2/(250000/$B$5))))/90*$B$2)</f>
        <v/>
      </c>
      <c r="E202" s="79"/>
      <c r="AHS202" s="66"/>
      <c r="AHT202" s="66"/>
      <c r="AHU202" s="66"/>
      <c r="AHZ202" s="8"/>
      <c r="AIA202" s="8"/>
      <c r="AIB202" s="8"/>
    </row>
    <row r="203" customFormat="false" ht="16" hidden="false" customHeight="false" outlineLevel="0" collapsed="false">
      <c r="A203" s="82" t="n">
        <v>186</v>
      </c>
      <c r="B203" s="102"/>
      <c r="C203" s="103"/>
      <c r="D203" s="104" t="str">
        <f aca="false">IF(B203="","",DEGREES((1.5707963267949-ATAN(ABS('start here'!$B$27-B203)*'start here'!$B$2/(250000/$B$5))))/90*$B$2)</f>
        <v/>
      </c>
      <c r="E203" s="79"/>
      <c r="AHS203" s="66"/>
      <c r="AHT203" s="66"/>
      <c r="AHU203" s="66"/>
      <c r="AHZ203" s="8"/>
      <c r="AIA203" s="8"/>
      <c r="AIB203" s="8"/>
    </row>
    <row r="204" customFormat="false" ht="16" hidden="false" customHeight="false" outlineLevel="0" collapsed="false">
      <c r="A204" s="82" t="n">
        <v>187</v>
      </c>
      <c r="B204" s="102"/>
      <c r="C204" s="103"/>
      <c r="D204" s="104" t="str">
        <f aca="false">IF(B204="","",DEGREES((1.5707963267949-ATAN(ABS('start here'!$B$27-B204)*'start here'!$B$2/(250000/$B$5))))/90*$B$2)</f>
        <v/>
      </c>
      <c r="E204" s="79"/>
      <c r="AHS204" s="66"/>
      <c r="AHT204" s="66"/>
      <c r="AHU204" s="66"/>
      <c r="AHZ204" s="8"/>
      <c r="AIA204" s="8"/>
      <c r="AIB204" s="8"/>
    </row>
    <row r="205" customFormat="false" ht="16" hidden="false" customHeight="false" outlineLevel="0" collapsed="false">
      <c r="A205" s="82" t="n">
        <v>188</v>
      </c>
      <c r="B205" s="102"/>
      <c r="C205" s="103"/>
      <c r="D205" s="104" t="str">
        <f aca="false">IF(B205="","",DEGREES((1.5707963267949-ATAN(ABS('start here'!$B$27-B205)*'start here'!$B$2/(250000/$B$5))))/90*$B$2)</f>
        <v/>
      </c>
      <c r="E205" s="79"/>
      <c r="AHS205" s="66"/>
      <c r="AHT205" s="66"/>
      <c r="AHU205" s="66"/>
      <c r="AHZ205" s="8"/>
      <c r="AIA205" s="8"/>
      <c r="AIB205" s="8"/>
    </row>
    <row r="206" customFormat="false" ht="16" hidden="false" customHeight="false" outlineLevel="0" collapsed="false">
      <c r="A206" s="82" t="n">
        <v>189</v>
      </c>
      <c r="B206" s="102"/>
      <c r="C206" s="103"/>
      <c r="D206" s="104" t="str">
        <f aca="false">IF(B206="","",DEGREES((1.5707963267949-ATAN(ABS('start here'!$B$27-B206)*'start here'!$B$2/(250000/$B$5))))/90*$B$2)</f>
        <v/>
      </c>
      <c r="E206" s="79"/>
      <c r="AHS206" s="66"/>
      <c r="AHT206" s="66"/>
      <c r="AHU206" s="66"/>
      <c r="AHZ206" s="8"/>
      <c r="AIA206" s="8"/>
      <c r="AIB206" s="8"/>
    </row>
    <row r="207" customFormat="false" ht="16" hidden="false" customHeight="false" outlineLevel="0" collapsed="false">
      <c r="A207" s="82" t="n">
        <v>190</v>
      </c>
      <c r="B207" s="102"/>
      <c r="C207" s="103"/>
      <c r="D207" s="104" t="str">
        <f aca="false">IF(B207="","",DEGREES((1.5707963267949-ATAN(ABS('start here'!$B$27-B207)*'start here'!$B$2/(250000/$B$5))))/90*$B$2)</f>
        <v/>
      </c>
      <c r="E207" s="79"/>
      <c r="AHS207" s="66"/>
      <c r="AHT207" s="66"/>
      <c r="AHU207" s="66"/>
      <c r="AHZ207" s="8"/>
      <c r="AIA207" s="8"/>
      <c r="AIB207" s="8"/>
    </row>
    <row r="208" customFormat="false" ht="16" hidden="false" customHeight="false" outlineLevel="0" collapsed="false">
      <c r="A208" s="82" t="n">
        <v>191</v>
      </c>
      <c r="B208" s="102"/>
      <c r="C208" s="103"/>
      <c r="D208" s="104" t="str">
        <f aca="false">IF(B208="","",DEGREES((1.5707963267949-ATAN(ABS('start here'!$B$27-B208)*'start here'!$B$2/(250000/$B$5))))/90*$B$2)</f>
        <v/>
      </c>
      <c r="E208" s="79"/>
      <c r="AHS208" s="66"/>
      <c r="AHT208" s="66"/>
      <c r="AHU208" s="66"/>
      <c r="AHZ208" s="8"/>
      <c r="AIA208" s="8"/>
      <c r="AIB208" s="8"/>
    </row>
    <row r="209" customFormat="false" ht="16" hidden="false" customHeight="false" outlineLevel="0" collapsed="false">
      <c r="A209" s="82" t="n">
        <v>192</v>
      </c>
      <c r="B209" s="102"/>
      <c r="C209" s="103"/>
      <c r="D209" s="104" t="str">
        <f aca="false">IF(B209="","",DEGREES((1.5707963267949-ATAN(ABS('start here'!$B$27-B209)*'start here'!$B$2/(250000/$B$5))))/90*$B$2)</f>
        <v/>
      </c>
      <c r="E209" s="79"/>
      <c r="AHS209" s="66"/>
      <c r="AHT209" s="66"/>
      <c r="AHU209" s="66"/>
      <c r="AHZ209" s="8"/>
      <c r="AIA209" s="8"/>
      <c r="AIB209" s="8"/>
    </row>
    <row r="210" customFormat="false" ht="16" hidden="false" customHeight="false" outlineLevel="0" collapsed="false">
      <c r="A210" s="82" t="n">
        <v>193</v>
      </c>
      <c r="B210" s="102"/>
      <c r="C210" s="103"/>
      <c r="D210" s="104" t="str">
        <f aca="false">IF(B210="","",DEGREES((1.5707963267949-ATAN(ABS('start here'!$B$27-B210)*'start here'!$B$2/(250000/$B$5))))/90*$B$2)</f>
        <v/>
      </c>
      <c r="E210" s="79"/>
      <c r="AHS210" s="66"/>
      <c r="AHT210" s="66"/>
      <c r="AHU210" s="66"/>
      <c r="AHZ210" s="8"/>
      <c r="AIA210" s="8"/>
      <c r="AIB210" s="8"/>
    </row>
    <row r="211" customFormat="false" ht="16" hidden="false" customHeight="false" outlineLevel="0" collapsed="false">
      <c r="A211" s="82" t="n">
        <v>194</v>
      </c>
      <c r="B211" s="102"/>
      <c r="C211" s="103"/>
      <c r="D211" s="104" t="str">
        <f aca="false">IF(B211="","",DEGREES((1.5707963267949-ATAN(ABS('start here'!$B$27-B211)*'start here'!$B$2/(250000/$B$5))))/90*$B$2)</f>
        <v/>
      </c>
      <c r="E211" s="79"/>
      <c r="AHS211" s="66"/>
      <c r="AHT211" s="66"/>
      <c r="AHU211" s="66"/>
      <c r="AHZ211" s="8"/>
      <c r="AIA211" s="8"/>
      <c r="AIB211" s="8"/>
    </row>
    <row r="212" customFormat="false" ht="16" hidden="false" customHeight="false" outlineLevel="0" collapsed="false">
      <c r="A212" s="82" t="n">
        <v>195</v>
      </c>
      <c r="B212" s="102"/>
      <c r="C212" s="103"/>
      <c r="D212" s="104" t="str">
        <f aca="false">IF(B212="","",DEGREES((1.5707963267949-ATAN(ABS('start here'!$B$27-B212)*'start here'!$B$2/(250000/$B$5))))/90*$B$2)</f>
        <v/>
      </c>
      <c r="E212" s="79"/>
      <c r="AHS212" s="66"/>
      <c r="AHT212" s="66"/>
      <c r="AHU212" s="66"/>
      <c r="AHZ212" s="8"/>
      <c r="AIA212" s="8"/>
      <c r="AIB212" s="8"/>
    </row>
    <row r="213" customFormat="false" ht="16" hidden="false" customHeight="false" outlineLevel="0" collapsed="false">
      <c r="A213" s="82" t="n">
        <v>196</v>
      </c>
      <c r="B213" s="102"/>
      <c r="C213" s="103"/>
      <c r="D213" s="104" t="str">
        <f aca="false">IF(B213="","",DEGREES((1.5707963267949-ATAN(ABS('start here'!$B$27-B213)*'start here'!$B$2/(250000/$B$5))))/90*$B$2)</f>
        <v/>
      </c>
      <c r="E213" s="79"/>
      <c r="AHS213" s="66"/>
      <c r="AHT213" s="66"/>
      <c r="AHU213" s="66"/>
      <c r="AHZ213" s="8"/>
      <c r="AIA213" s="8"/>
      <c r="AIB213" s="8"/>
    </row>
    <row r="214" customFormat="false" ht="16" hidden="false" customHeight="false" outlineLevel="0" collapsed="false">
      <c r="A214" s="82" t="n">
        <v>197</v>
      </c>
      <c r="B214" s="102"/>
      <c r="C214" s="103"/>
      <c r="D214" s="104" t="str">
        <f aca="false">IF(B214="","",DEGREES((1.5707963267949-ATAN(ABS('start here'!$B$27-B214)*'start here'!$B$2/(250000/$B$5))))/90*$B$2)</f>
        <v/>
      </c>
      <c r="E214" s="79"/>
      <c r="AHS214" s="66"/>
      <c r="AHT214" s="66"/>
      <c r="AHU214" s="66"/>
      <c r="AHZ214" s="8"/>
      <c r="AIA214" s="8"/>
      <c r="AIB214" s="8"/>
    </row>
    <row r="215" customFormat="false" ht="16" hidden="false" customHeight="false" outlineLevel="0" collapsed="false">
      <c r="A215" s="82" t="n">
        <v>198</v>
      </c>
      <c r="B215" s="102"/>
      <c r="C215" s="103"/>
      <c r="D215" s="104" t="str">
        <f aca="false">IF(B215="","",DEGREES((1.5707963267949-ATAN(ABS('start here'!$B$27-B215)*'start here'!$B$2/(250000/$B$5))))/90*$B$2)</f>
        <v/>
      </c>
      <c r="E215" s="79"/>
      <c r="AHS215" s="66"/>
      <c r="AHT215" s="66"/>
      <c r="AHU215" s="66"/>
      <c r="AHZ215" s="8"/>
      <c r="AIA215" s="8"/>
      <c r="AIB215" s="8"/>
    </row>
    <row r="216" customFormat="false" ht="16" hidden="false" customHeight="false" outlineLevel="0" collapsed="false">
      <c r="A216" s="82" t="n">
        <v>199</v>
      </c>
      <c r="B216" s="102"/>
      <c r="C216" s="103"/>
      <c r="D216" s="104" t="str">
        <f aca="false">IF(B216="","",DEGREES((1.5707963267949-ATAN(ABS('start here'!$B$27-B216)*'start here'!$B$2/(250000/$B$5))))/90*$B$2)</f>
        <v/>
      </c>
      <c r="E216" s="79"/>
      <c r="AHS216" s="66"/>
      <c r="AHT216" s="66"/>
      <c r="AHU216" s="66"/>
      <c r="AHZ216" s="8"/>
      <c r="AIA216" s="8"/>
      <c r="AIB216" s="8"/>
    </row>
    <row r="217" customFormat="false" ht="16" hidden="false" customHeight="false" outlineLevel="0" collapsed="false">
      <c r="A217" s="117" t="n">
        <v>200</v>
      </c>
      <c r="B217" s="118"/>
      <c r="C217" s="119"/>
      <c r="D217" s="120" t="str">
        <f aca="false">IF(B217="","",DEGREES((1.5707963267949-ATAN(ABS('start here'!$B$27-B217)*'start here'!$B$2/(250000/$B$5))))/90*$B$2)</f>
        <v/>
      </c>
      <c r="AHS217" s="66"/>
      <c r="AHT217" s="66"/>
      <c r="AHU217" s="66"/>
      <c r="AHZ217" s="8"/>
      <c r="AIA217" s="8"/>
      <c r="AIB217" s="8"/>
    </row>
  </sheetData>
  <mergeCells count="62">
    <mergeCell ref="A14:D14"/>
    <mergeCell ref="F14:H14"/>
    <mergeCell ref="F17:F18"/>
    <mergeCell ref="G17:G18"/>
    <mergeCell ref="F19:F20"/>
    <mergeCell ref="G19:G20"/>
    <mergeCell ref="F21:F22"/>
    <mergeCell ref="G21:G22"/>
    <mergeCell ref="F23:F24"/>
    <mergeCell ref="G23:G24"/>
    <mergeCell ref="F25:F26"/>
    <mergeCell ref="G25:G26"/>
    <mergeCell ref="F27:F28"/>
    <mergeCell ref="G27:G28"/>
    <mergeCell ref="F29:F30"/>
    <mergeCell ref="G29:G30"/>
    <mergeCell ref="F31:F32"/>
    <mergeCell ref="G31:G32"/>
    <mergeCell ref="F33:F34"/>
    <mergeCell ref="G33:G34"/>
    <mergeCell ref="F35:F36"/>
    <mergeCell ref="G35:G36"/>
    <mergeCell ref="F37:F38"/>
    <mergeCell ref="G37:G38"/>
    <mergeCell ref="F39:F40"/>
    <mergeCell ref="G39:G40"/>
    <mergeCell ref="F41:F42"/>
    <mergeCell ref="G41:G42"/>
    <mergeCell ref="F43:F44"/>
    <mergeCell ref="G43:G44"/>
    <mergeCell ref="F45:F46"/>
    <mergeCell ref="G45:G46"/>
    <mergeCell ref="F47:F48"/>
    <mergeCell ref="G47:G48"/>
    <mergeCell ref="F49:F50"/>
    <mergeCell ref="G49:G50"/>
    <mergeCell ref="F51:F52"/>
    <mergeCell ref="G51:G52"/>
    <mergeCell ref="F53:F54"/>
    <mergeCell ref="G53:G54"/>
    <mergeCell ref="F55:F56"/>
    <mergeCell ref="G55:G56"/>
    <mergeCell ref="F57:F58"/>
    <mergeCell ref="G57:G58"/>
    <mergeCell ref="F59:F60"/>
    <mergeCell ref="G59:G60"/>
    <mergeCell ref="F61:F62"/>
    <mergeCell ref="G61:G62"/>
    <mergeCell ref="F63:F64"/>
    <mergeCell ref="G63:G64"/>
    <mergeCell ref="F65:F66"/>
    <mergeCell ref="G65:G66"/>
    <mergeCell ref="F67:F68"/>
    <mergeCell ref="G67:G68"/>
    <mergeCell ref="F69:F70"/>
    <mergeCell ref="G69:G70"/>
    <mergeCell ref="F71:F72"/>
    <mergeCell ref="G71:G72"/>
    <mergeCell ref="F73:F74"/>
    <mergeCell ref="G73:G74"/>
    <mergeCell ref="F75:F76"/>
    <mergeCell ref="G75:G76"/>
  </mergeCells>
  <printOptions headings="false" gridLines="false" gridLinesSet="true" horizontalCentered="false" verticalCentered="false"/>
  <pageMargins left="0" right="0" top="0" bottom="0" header="0" footer="0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&amp;C&amp;"Arial,標準"&amp;A</oddHeader>
    <oddFooter>&amp;C&amp;"Arial,標準"Page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G3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0" activeCellId="0" sqref="F40"/>
    </sheetView>
  </sheetViews>
  <sheetFormatPr defaultRowHeight="15"/>
  <cols>
    <col collapsed="false" hidden="false" max="1" min="1" style="121" width="17.6988636363636"/>
    <col collapsed="false" hidden="false" max="2" min="2" style="121" width="14.2215909090909"/>
    <col collapsed="false" hidden="false" max="3" min="3" style="121" width="13.1477272727273"/>
    <col collapsed="false" hidden="false" max="4" min="4" style="121" width="9.27840909090909"/>
    <col collapsed="false" hidden="false" max="5" min="5" style="121" width="14.2215909090909"/>
    <col collapsed="false" hidden="false" max="6" min="6" style="121" width="12.75"/>
    <col collapsed="false" hidden="false" max="7" min="7" style="121" width="8.07954545454546"/>
    <col collapsed="false" hidden="false" max="8" min="8" style="121" width="14.2215909090909"/>
    <col collapsed="false" hidden="false" max="9" min="9" style="121" width="12.75"/>
    <col collapsed="false" hidden="false" max="10" min="10" style="121" width="8.07954545454546"/>
    <col collapsed="false" hidden="false" max="11" min="11" style="121" width="14.2215909090909"/>
    <col collapsed="false" hidden="false" max="12" min="12" style="121" width="12.75"/>
    <col collapsed="false" hidden="false" max="13" min="13" style="121" width="8.07954545454546"/>
    <col collapsed="false" hidden="false" max="1021" min="14" style="121" width="12.8295454545455"/>
    <col collapsed="false" hidden="false" max="1025" min="1022" style="0" width="12.8295454545455"/>
  </cols>
  <sheetData>
    <row r="1" s="126" customFormat="true" ht="18" hidden="false" customHeight="false" outlineLevel="0" collapsed="false">
      <c r="A1" s="67" t="s">
        <v>6</v>
      </c>
      <c r="B1" s="122"/>
      <c r="C1" s="123"/>
      <c r="D1" s="124"/>
      <c r="E1" s="125"/>
    </row>
    <row r="2" s="14" customFormat="true" ht="16" hidden="false" customHeight="false" outlineLevel="0" collapsed="false">
      <c r="A2" s="37" t="s">
        <v>7</v>
      </c>
      <c r="B2" s="30" t="n">
        <f aca="false">'start here'!B6</f>
        <v>10</v>
      </c>
      <c r="C2" s="27" t="s">
        <v>8</v>
      </c>
      <c r="D2" s="30" t="n">
        <f aca="false">'start here'!D6</f>
        <v>-8.58</v>
      </c>
      <c r="E2" s="28" t="s">
        <v>9</v>
      </c>
    </row>
    <row r="3" s="14" customFormat="true" ht="16" hidden="false" customHeight="false" outlineLevel="0" collapsed="false">
      <c r="A3" s="37" t="s">
        <v>13</v>
      </c>
      <c r="B3" s="30" t="n">
        <v>16.66666</v>
      </c>
      <c r="C3" s="27" t="s">
        <v>76</v>
      </c>
      <c r="D3" s="30" t="n">
        <f aca="false">20*LOG(B3/$B$2)+$D$2</f>
        <v>-4.14302848202942</v>
      </c>
      <c r="E3" s="28" t="s">
        <v>15</v>
      </c>
    </row>
    <row r="4" s="35" customFormat="true" ht="16" hidden="false" customHeight="false" outlineLevel="0" collapsed="false">
      <c r="A4" s="25" t="s">
        <v>19</v>
      </c>
      <c r="B4" s="38" t="n">
        <v>1000</v>
      </c>
      <c r="C4" s="27" t="s">
        <v>17</v>
      </c>
      <c r="D4" s="30" t="n">
        <f aca="false">20*LOG(B4*0.5889/$B$2)+$D$2</f>
        <v>26.8208310863934</v>
      </c>
      <c r="E4" s="28" t="s">
        <v>20</v>
      </c>
      <c r="F4" s="34"/>
      <c r="G4" s="18"/>
    </row>
    <row r="5" customFormat="false" ht="18" hidden="false" customHeight="false" outlineLevel="0" collapsed="false">
      <c r="A5" s="20" t="s">
        <v>22</v>
      </c>
      <c r="B5" s="23"/>
      <c r="C5" s="22"/>
      <c r="D5" s="36"/>
      <c r="E5" s="24"/>
      <c r="F5" s="0"/>
      <c r="G5" s="0"/>
      <c r="H5" s="0"/>
      <c r="I5" s="0"/>
      <c r="J5" s="0"/>
      <c r="K5" s="0"/>
      <c r="L5" s="0"/>
      <c r="M5" s="14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</row>
    <row r="6" customFormat="false" ht="16" hidden="false" customHeight="false" outlineLevel="0" collapsed="false">
      <c r="A6" s="37" t="s">
        <v>29</v>
      </c>
      <c r="B6" s="38" t="n">
        <f aca="false">'start here'!$B$16</f>
        <v>500</v>
      </c>
      <c r="C6" s="27" t="s">
        <v>61</v>
      </c>
      <c r="D6" s="30" t="n">
        <f aca="false">'start here'!$D$16</f>
        <v>-14.162736349009</v>
      </c>
      <c r="E6" s="28" t="s">
        <v>62</v>
      </c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</row>
    <row r="7" s="126" customFormat="true" ht="18" hidden="false" customHeight="false" outlineLevel="0" collapsed="false">
      <c r="A7" s="20" t="s">
        <v>41</v>
      </c>
      <c r="B7" s="127"/>
      <c r="C7" s="128"/>
      <c r="D7" s="129"/>
      <c r="E7" s="130"/>
    </row>
    <row r="8" s="14" customFormat="true" ht="16" hidden="false" customHeight="false" outlineLevel="0" collapsed="false">
      <c r="A8" s="37" t="s">
        <v>7</v>
      </c>
      <c r="B8" s="30" t="n">
        <f aca="false">'start here'!B22</f>
        <v>40</v>
      </c>
      <c r="C8" s="27" t="s">
        <v>42</v>
      </c>
      <c r="D8" s="30" t="n">
        <f aca="false">'start here'!D22</f>
        <v>-18.4</v>
      </c>
      <c r="E8" s="28" t="s">
        <v>43</v>
      </c>
    </row>
    <row r="9" s="8" customFormat="true" ht="16" hidden="false" customHeight="false" outlineLevel="0" collapsed="false">
      <c r="A9" s="45" t="s">
        <v>13</v>
      </c>
      <c r="B9" s="131" t="n">
        <f aca="false">'start here'!B23</f>
        <v>170</v>
      </c>
      <c r="C9" s="47" t="s">
        <v>44</v>
      </c>
      <c r="D9" s="132" t="n">
        <f aca="false">20*LOG(B9/$B$8)+$D$8</f>
        <v>-5.83222139899377</v>
      </c>
      <c r="E9" s="48" t="s">
        <v>45</v>
      </c>
    </row>
    <row r="10" s="14" customFormat="true" ht="15" hidden="false" customHeight="false" outlineLevel="0" collapsed="false">
      <c r="A10" s="18"/>
      <c r="B10" s="133"/>
      <c r="C10" s="72"/>
      <c r="D10" s="134"/>
      <c r="E10" s="72"/>
    </row>
    <row r="11" s="8" customFormat="true" ht="15" hidden="false" customHeight="false" outlineLevel="0" collapsed="false">
      <c r="A11" s="72"/>
      <c r="B11" s="135"/>
    </row>
    <row r="12" customFormat="false" ht="18" hidden="false" customHeight="false" outlineLevel="0" collapsed="false">
      <c r="A12" s="136" t="s">
        <v>77</v>
      </c>
      <c r="B12" s="137" t="n">
        <v>20</v>
      </c>
      <c r="C12" s="138" t="s">
        <v>78</v>
      </c>
      <c r="D12" s="139"/>
      <c r="E12" s="140" t="n">
        <v>30</v>
      </c>
      <c r="F12" s="138" t="s">
        <v>78</v>
      </c>
      <c r="G12" s="139"/>
      <c r="H12" s="140" t="n">
        <v>40</v>
      </c>
      <c r="I12" s="138" t="s">
        <v>78</v>
      </c>
      <c r="J12" s="139"/>
      <c r="K12" s="140" t="n">
        <v>50</v>
      </c>
      <c r="L12" s="138" t="s">
        <v>78</v>
      </c>
      <c r="M12" s="139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</row>
    <row r="13" s="143" customFormat="true" ht="16" hidden="false" customHeight="false" outlineLevel="0" collapsed="false">
      <c r="A13" s="82"/>
      <c r="B13" s="141" t="s">
        <v>79</v>
      </c>
      <c r="C13" s="84" t="s">
        <v>80</v>
      </c>
      <c r="D13" s="142" t="s">
        <v>81</v>
      </c>
      <c r="E13" s="141" t="s">
        <v>79</v>
      </c>
      <c r="F13" s="84" t="s">
        <v>80</v>
      </c>
      <c r="G13" s="142" t="s">
        <v>81</v>
      </c>
      <c r="H13" s="141" t="s">
        <v>79</v>
      </c>
      <c r="I13" s="84" t="s">
        <v>80</v>
      </c>
      <c r="J13" s="142" t="s">
        <v>81</v>
      </c>
      <c r="K13" s="141" t="s">
        <v>79</v>
      </c>
      <c r="L13" s="84" t="s">
        <v>80</v>
      </c>
      <c r="M13" s="142" t="s">
        <v>81</v>
      </c>
    </row>
    <row r="14" s="14" customFormat="true" ht="16" hidden="false" customHeight="false" outlineLevel="0" collapsed="false">
      <c r="A14" s="86" t="s">
        <v>70</v>
      </c>
      <c r="B14" s="144" t="s">
        <v>82</v>
      </c>
      <c r="C14" s="145" t="s">
        <v>83</v>
      </c>
      <c r="D14" s="146" t="s">
        <v>84</v>
      </c>
      <c r="E14" s="144" t="s">
        <v>82</v>
      </c>
      <c r="F14" s="145" t="s">
        <v>83</v>
      </c>
      <c r="G14" s="146" t="s">
        <v>84</v>
      </c>
      <c r="H14" s="144" t="s">
        <v>82</v>
      </c>
      <c r="I14" s="145" t="s">
        <v>83</v>
      </c>
      <c r="J14" s="146" t="s">
        <v>84</v>
      </c>
      <c r="K14" s="144" t="s">
        <v>82</v>
      </c>
      <c r="L14" s="145" t="s">
        <v>83</v>
      </c>
      <c r="M14" s="146" t="s">
        <v>84</v>
      </c>
    </row>
    <row r="15" s="8" customFormat="true" ht="16" hidden="false" customHeight="false" outlineLevel="0" collapsed="false">
      <c r="A15" s="147" t="n">
        <v>1</v>
      </c>
      <c r="B15" s="148" t="n">
        <v>0</v>
      </c>
      <c r="C15" s="149" t="n">
        <f aca="false">IF(B15=0,0,$B$12/2/B15)</f>
        <v>0</v>
      </c>
      <c r="D15" s="150" t="n">
        <f aca="false">IF(C15=0,0,1/C15*1000)</f>
        <v>0</v>
      </c>
      <c r="E15" s="151" t="n">
        <v>0</v>
      </c>
      <c r="F15" s="149" t="n">
        <f aca="false">IF(E15=0,0,$E$12/2/E15)</f>
        <v>0</v>
      </c>
      <c r="G15" s="150" t="n">
        <f aca="false">IF(F15=0,0,1/F15*1000)</f>
        <v>0</v>
      </c>
      <c r="H15" s="151" t="n">
        <v>0</v>
      </c>
      <c r="I15" s="149" t="n">
        <f aca="false">IF(H15=0,0,$H$12/2/H15)</f>
        <v>0</v>
      </c>
      <c r="J15" s="150" t="n">
        <f aca="false">IF(I15=0,0,1/I15*1000)</f>
        <v>0</v>
      </c>
      <c r="K15" s="151" t="n">
        <v>0</v>
      </c>
      <c r="L15" s="149" t="n">
        <f aca="false">IF(K15=0,0,$K$12/2/K15)</f>
        <v>0</v>
      </c>
      <c r="M15" s="150" t="n">
        <f aca="false">IF(L15=0,0,1/L15*1000)</f>
        <v>0</v>
      </c>
    </row>
    <row r="16" s="8" customFormat="true" ht="16" hidden="false" customHeight="false" outlineLevel="0" collapsed="false">
      <c r="A16" s="147" t="n">
        <v>2</v>
      </c>
      <c r="B16" s="148" t="n">
        <v>1</v>
      </c>
      <c r="C16" s="149" t="n">
        <f aca="false">IF(B16=0,0,$B$12/2/B16)</f>
        <v>10</v>
      </c>
      <c r="D16" s="150" t="n">
        <f aca="false">IF(C16=0,0,1/C16*1000)</f>
        <v>100</v>
      </c>
      <c r="E16" s="151" t="n">
        <v>1</v>
      </c>
      <c r="F16" s="149" t="n">
        <f aca="false">IF(E16=0,0,$E$12/2/E16)</f>
        <v>15</v>
      </c>
      <c r="G16" s="150" t="n">
        <f aca="false">IF(F16=0,0,1/F16*1000)</f>
        <v>66.6666666666667</v>
      </c>
      <c r="H16" s="151" t="n">
        <v>1</v>
      </c>
      <c r="I16" s="149" t="n">
        <f aca="false">IF(H16=0,0,$H$12/2/H16)</f>
        <v>20</v>
      </c>
      <c r="J16" s="150" t="n">
        <f aca="false">IF(I16=0,0,1/I16*1000)</f>
        <v>50</v>
      </c>
      <c r="K16" s="151" t="n">
        <v>1</v>
      </c>
      <c r="L16" s="149" t="n">
        <f aca="false">IF(K16=0,0,$K$12/2/K16)</f>
        <v>25</v>
      </c>
      <c r="M16" s="150" t="n">
        <f aca="false">IF(L16=0,0,1/L16*1000)</f>
        <v>40</v>
      </c>
    </row>
    <row r="17" s="8" customFormat="true" ht="16" hidden="false" customHeight="false" outlineLevel="0" collapsed="false">
      <c r="A17" s="147" t="n">
        <v>3</v>
      </c>
      <c r="B17" s="148" t="n">
        <v>2</v>
      </c>
      <c r="C17" s="149" t="n">
        <f aca="false">IF(B17=0,0,$B$12/2/B17)</f>
        <v>5</v>
      </c>
      <c r="D17" s="150" t="n">
        <f aca="false">IF(C17=0,0,1/C17*1000)</f>
        <v>200</v>
      </c>
      <c r="E17" s="151" t="n">
        <v>2</v>
      </c>
      <c r="F17" s="149" t="n">
        <f aca="false">IF(E17=0,0,$E$12/2/E17)</f>
        <v>7.5</v>
      </c>
      <c r="G17" s="150" t="n">
        <f aca="false">IF(F17=0,0,1/F17*1000)</f>
        <v>133.333333333333</v>
      </c>
      <c r="H17" s="151" t="n">
        <v>2</v>
      </c>
      <c r="I17" s="149" t="n">
        <f aca="false">IF(H17=0,0,$H$12/2/H17)</f>
        <v>10</v>
      </c>
      <c r="J17" s="150" t="n">
        <f aca="false">IF(I17=0,0,1/I17*1000)</f>
        <v>100</v>
      </c>
      <c r="K17" s="151" t="n">
        <v>2</v>
      </c>
      <c r="L17" s="149" t="n">
        <f aca="false">IF(K17=0,0,$K$12/2/K17)</f>
        <v>12.5</v>
      </c>
      <c r="M17" s="150" t="n">
        <f aca="false">IF(L17=0,0,1/L17*1000)</f>
        <v>80</v>
      </c>
    </row>
    <row r="18" s="8" customFormat="true" ht="16" hidden="false" customHeight="false" outlineLevel="0" collapsed="false">
      <c r="A18" s="147" t="n">
        <v>4</v>
      </c>
      <c r="B18" s="148" t="n">
        <v>3</v>
      </c>
      <c r="C18" s="149" t="n">
        <f aca="false">IF(B18=0,0,$B$12/2/B18)</f>
        <v>3.33333333333333</v>
      </c>
      <c r="D18" s="150" t="n">
        <f aca="false">IF(C18=0,0,1/C18*1000)</f>
        <v>300</v>
      </c>
      <c r="E18" s="151" t="n">
        <v>3</v>
      </c>
      <c r="F18" s="149" t="n">
        <f aca="false">IF(E18=0,0,$E$12/2/E18)</f>
        <v>5</v>
      </c>
      <c r="G18" s="150" t="n">
        <f aca="false">IF(F18=0,0,1/F18*1000)</f>
        <v>200</v>
      </c>
      <c r="H18" s="151" t="n">
        <v>3</v>
      </c>
      <c r="I18" s="149" t="n">
        <f aca="false">IF(H18=0,0,$H$12/2/H18)</f>
        <v>6.66666666666667</v>
      </c>
      <c r="J18" s="150" t="n">
        <f aca="false">IF(I18=0,0,1/I18*1000)</f>
        <v>150</v>
      </c>
      <c r="K18" s="151" t="n">
        <v>3</v>
      </c>
      <c r="L18" s="149" t="n">
        <f aca="false">IF(K18=0,0,$K$12/2/K18)</f>
        <v>8.33333333333333</v>
      </c>
      <c r="M18" s="150" t="n">
        <f aca="false">IF(L18=0,0,1/L18*1000)</f>
        <v>120</v>
      </c>
    </row>
    <row r="19" s="8" customFormat="true" ht="16" hidden="false" customHeight="false" outlineLevel="0" collapsed="false">
      <c r="A19" s="147" t="n">
        <v>5</v>
      </c>
      <c r="B19" s="148" t="n">
        <v>4</v>
      </c>
      <c r="C19" s="149" t="n">
        <f aca="false">IF(B19=0,0,$B$12/2/B19)</f>
        <v>2.5</v>
      </c>
      <c r="D19" s="150" t="n">
        <f aca="false">IF(C19=0,0,1/C19*1000)</f>
        <v>400</v>
      </c>
      <c r="E19" s="151" t="n">
        <v>4</v>
      </c>
      <c r="F19" s="149" t="n">
        <f aca="false">IF(E19=0,0,$E$12/2/E19)</f>
        <v>3.75</v>
      </c>
      <c r="G19" s="150" t="n">
        <f aca="false">IF(F19=0,0,1/F19*1000)</f>
        <v>266.666666666667</v>
      </c>
      <c r="H19" s="151" t="n">
        <v>4</v>
      </c>
      <c r="I19" s="149" t="n">
        <f aca="false">IF(H19=0,0,$H$12/2/H19)</f>
        <v>5</v>
      </c>
      <c r="J19" s="150" t="n">
        <f aca="false">IF(I19=0,0,1/I19*1000)</f>
        <v>200</v>
      </c>
      <c r="K19" s="151" t="n">
        <v>4</v>
      </c>
      <c r="L19" s="149" t="n">
        <f aca="false">IF(K19=0,0,$K$12/2/K19)</f>
        <v>6.25</v>
      </c>
      <c r="M19" s="150" t="n">
        <f aca="false">IF(L19=0,0,1/L19*1000)</f>
        <v>160</v>
      </c>
    </row>
    <row r="20" s="8" customFormat="true" ht="16" hidden="false" customHeight="false" outlineLevel="0" collapsed="false">
      <c r="A20" s="147" t="n">
        <v>6</v>
      </c>
      <c r="B20" s="148" t="n">
        <v>5</v>
      </c>
      <c r="C20" s="149" t="n">
        <f aca="false">IF(B20=0,0,$B$12/2/B20)</f>
        <v>2</v>
      </c>
      <c r="D20" s="150" t="n">
        <f aca="false">IF(C20=0,0,1/C20*1000)</f>
        <v>500</v>
      </c>
      <c r="E20" s="151" t="n">
        <v>5</v>
      </c>
      <c r="F20" s="149" t="n">
        <f aca="false">IF(E20=0,0,$E$12/2/E20)</f>
        <v>3</v>
      </c>
      <c r="G20" s="150" t="n">
        <f aca="false">IF(F20=0,0,1/F20*1000)</f>
        <v>333.333333333333</v>
      </c>
      <c r="H20" s="151" t="n">
        <v>6</v>
      </c>
      <c r="I20" s="149" t="n">
        <f aca="false">IF(H20=0,0,$H$12/2/H20)</f>
        <v>3.33333333333333</v>
      </c>
      <c r="J20" s="150" t="n">
        <f aca="false">IF(I20=0,0,1/I20*1000)</f>
        <v>300</v>
      </c>
      <c r="K20" s="151" t="n">
        <v>6</v>
      </c>
      <c r="L20" s="149" t="n">
        <f aca="false">IF(K20=0,0,$K$12/2/K20)</f>
        <v>4.16666666666667</v>
      </c>
      <c r="M20" s="150" t="n">
        <f aca="false">IF(L20=0,0,1/L20*1000)</f>
        <v>240</v>
      </c>
    </row>
    <row r="21" s="8" customFormat="true" ht="16" hidden="false" customHeight="false" outlineLevel="0" collapsed="false">
      <c r="A21" s="147" t="n">
        <v>7</v>
      </c>
      <c r="B21" s="148" t="n">
        <v>6</v>
      </c>
      <c r="C21" s="149" t="n">
        <f aca="false">IF(B21=0,0,$B$12/2/B21)</f>
        <v>1.66666666666667</v>
      </c>
      <c r="D21" s="150" t="n">
        <f aca="false">IF(C21=0,0,1/C21*1000)</f>
        <v>600</v>
      </c>
      <c r="E21" s="151" t="n">
        <v>6</v>
      </c>
      <c r="F21" s="149" t="n">
        <f aca="false">IF(E21=0,0,$E$12/2/E21)</f>
        <v>2.5</v>
      </c>
      <c r="G21" s="150" t="n">
        <f aca="false">IF(F21=0,0,1/F21*1000)</f>
        <v>400</v>
      </c>
      <c r="H21" s="151" t="n">
        <v>8</v>
      </c>
      <c r="I21" s="149" t="n">
        <f aca="false">IF(H21=0,0,$H$12/2/H21)</f>
        <v>2.5</v>
      </c>
      <c r="J21" s="150" t="n">
        <f aca="false">IF(I21=0,0,1/I21*1000)</f>
        <v>400</v>
      </c>
      <c r="K21" s="151" t="n">
        <v>8</v>
      </c>
      <c r="L21" s="149" t="n">
        <f aca="false">IF(K21=0,0,$K$12/2/K21)</f>
        <v>3.125</v>
      </c>
      <c r="M21" s="150" t="n">
        <f aca="false">IF(L21=0,0,1/L21*1000)</f>
        <v>320</v>
      </c>
    </row>
    <row r="22" s="18" customFormat="true" ht="16" hidden="false" customHeight="false" outlineLevel="0" collapsed="false">
      <c r="A22" s="147" t="n">
        <v>8</v>
      </c>
      <c r="B22" s="148" t="n">
        <v>7</v>
      </c>
      <c r="C22" s="149" t="n">
        <f aca="false">IF(B22=0,0,$B$12/2/B22)</f>
        <v>1.42857142857143</v>
      </c>
      <c r="D22" s="150" t="n">
        <f aca="false">IF(C22=0,0,1/C22*1000)</f>
        <v>700</v>
      </c>
      <c r="E22" s="151" t="n">
        <v>8</v>
      </c>
      <c r="F22" s="149" t="n">
        <f aca="false">IF(E22=0,0,$E$12/2/E22)</f>
        <v>1.875</v>
      </c>
      <c r="G22" s="150" t="n">
        <f aca="false">IF(F22=0,0,1/F22*1000)</f>
        <v>533.333333333333</v>
      </c>
      <c r="H22" s="151" t="n">
        <v>11</v>
      </c>
      <c r="I22" s="149" t="n">
        <f aca="false">IF(H22=0,0,$H$12/2/H22)</f>
        <v>1.81818181818182</v>
      </c>
      <c r="J22" s="150" t="n">
        <f aca="false">IF(I22=0,0,1/I22*1000)</f>
        <v>550</v>
      </c>
      <c r="K22" s="151" t="n">
        <v>12</v>
      </c>
      <c r="L22" s="149" t="n">
        <f aca="false">IF(K22=0,0,$K$12/2/K22)</f>
        <v>2.08333333333333</v>
      </c>
      <c r="M22" s="150" t="n">
        <f aca="false">IF(L22=0,0,1/L22*1000)</f>
        <v>480</v>
      </c>
    </row>
    <row r="23" s="14" customFormat="true" ht="16" hidden="false" customHeight="false" outlineLevel="0" collapsed="false">
      <c r="A23" s="147" t="n">
        <v>9</v>
      </c>
      <c r="B23" s="148" t="n">
        <v>8</v>
      </c>
      <c r="C23" s="149" t="n">
        <f aca="false">IF(B23=0,0,$B$12/2/B23)</f>
        <v>1.25</v>
      </c>
      <c r="D23" s="150" t="n">
        <f aca="false">IF(C23=0,0,1/C23*1000)</f>
        <v>800</v>
      </c>
      <c r="E23" s="151" t="n">
        <v>10</v>
      </c>
      <c r="F23" s="149" t="n">
        <f aca="false">IF(E23=0,0,$E$12/2/E23)</f>
        <v>1.5</v>
      </c>
      <c r="G23" s="150" t="n">
        <f aca="false">IF(F23=0,0,1/F23*1000)</f>
        <v>666.666666666667</v>
      </c>
      <c r="H23" s="151" t="n">
        <v>14</v>
      </c>
      <c r="I23" s="149" t="n">
        <f aca="false">IF(H23=0,0,$H$12/2/H23)</f>
        <v>1.42857142857143</v>
      </c>
      <c r="J23" s="150" t="n">
        <f aca="false">IF(I23=0,0,1/I23*1000)</f>
        <v>700</v>
      </c>
      <c r="K23" s="151" t="n">
        <v>14</v>
      </c>
      <c r="L23" s="149" t="n">
        <f aca="false">IF(K23=0,0,$K$12/2/K23)</f>
        <v>1.78571428571429</v>
      </c>
      <c r="M23" s="150" t="n">
        <f aca="false">IF(L23=0,0,1/L23*1000)</f>
        <v>560</v>
      </c>
    </row>
    <row r="24" s="14" customFormat="true" ht="16" hidden="false" customHeight="false" outlineLevel="0" collapsed="false">
      <c r="A24" s="147" t="n">
        <v>10</v>
      </c>
      <c r="B24" s="148" t="n">
        <v>10</v>
      </c>
      <c r="C24" s="149" t="n">
        <f aca="false">IF(B24=0,0,$B$12/2/B24)</f>
        <v>1</v>
      </c>
      <c r="D24" s="150" t="n">
        <f aca="false">IF(C24=0,0,1/C24*1000)</f>
        <v>1000</v>
      </c>
      <c r="E24" s="151" t="n">
        <v>12</v>
      </c>
      <c r="F24" s="149" t="n">
        <f aca="false">IF(E24=0,0,$E$12/2/E24)</f>
        <v>1.25</v>
      </c>
      <c r="G24" s="150" t="n">
        <f aca="false">IF(F24=0,0,1/F24*1000)</f>
        <v>800</v>
      </c>
      <c r="H24" s="151" t="n">
        <v>17</v>
      </c>
      <c r="I24" s="149" t="n">
        <f aca="false">IF(H24=0,0,$H$12/2/H24)</f>
        <v>1.17647058823529</v>
      </c>
      <c r="J24" s="150" t="n">
        <f aca="false">IF(I24=0,0,1/I24*1000)</f>
        <v>850</v>
      </c>
      <c r="K24" s="151" t="n">
        <v>16</v>
      </c>
      <c r="L24" s="149" t="n">
        <f aca="false">IF(K24=0,0,$K$12/2/K24)</f>
        <v>1.5625</v>
      </c>
      <c r="M24" s="150" t="n">
        <f aca="false">IF(L24=0,0,1/L24*1000)</f>
        <v>640</v>
      </c>
    </row>
    <row r="25" s="14" customFormat="true" ht="16" hidden="false" customHeight="false" outlineLevel="0" collapsed="false">
      <c r="A25" s="147" t="n">
        <v>11</v>
      </c>
      <c r="B25" s="148" t="n">
        <v>12</v>
      </c>
      <c r="C25" s="149" t="n">
        <f aca="false">IF(B25=0,0,$B$12/2/B25)</f>
        <v>0.833333333333333</v>
      </c>
      <c r="D25" s="150" t="n">
        <f aca="false">IF(C25=0,0,1/C25*1000)</f>
        <v>1200</v>
      </c>
      <c r="E25" s="151" t="n">
        <v>14</v>
      </c>
      <c r="F25" s="149" t="n">
        <f aca="false">IF(E25=0,0,$E$12/2/E25)</f>
        <v>1.07142857142857</v>
      </c>
      <c r="G25" s="150" t="n">
        <f aca="false">IF(F25=0,0,1/F25*1000)</f>
        <v>933.333333333333</v>
      </c>
      <c r="H25" s="151" t="n">
        <v>20</v>
      </c>
      <c r="I25" s="149" t="n">
        <f aca="false">IF(H25=0,0,$H$12/2/H25)</f>
        <v>1</v>
      </c>
      <c r="J25" s="150" t="n">
        <f aca="false">IF(I25=0,0,1/I25*1000)</f>
        <v>1000</v>
      </c>
      <c r="K25" s="151" t="n">
        <v>18</v>
      </c>
      <c r="L25" s="149" t="n">
        <f aca="false">IF(K25=0,0,$K$12/2/K25)</f>
        <v>1.38888888888889</v>
      </c>
      <c r="M25" s="150" t="n">
        <f aca="false">IF(L25=0,0,1/L25*1000)</f>
        <v>720</v>
      </c>
    </row>
    <row r="26" s="18" customFormat="true" ht="16" hidden="false" customHeight="false" outlineLevel="0" collapsed="false">
      <c r="A26" s="147" t="n">
        <v>12</v>
      </c>
      <c r="B26" s="148" t="n">
        <v>14</v>
      </c>
      <c r="C26" s="149" t="n">
        <f aca="false">IF(B26=0,0,$B$12/2/B26)</f>
        <v>0.714285714285714</v>
      </c>
      <c r="D26" s="150" t="n">
        <f aca="false">IF(C26=0,0,1/C26*1000)</f>
        <v>1400</v>
      </c>
      <c r="E26" s="151" t="n">
        <v>16</v>
      </c>
      <c r="F26" s="149" t="n">
        <f aca="false">IF(E26=0,0,$E$12/2/E26)</f>
        <v>0.9375</v>
      </c>
      <c r="G26" s="150" t="n">
        <f aca="false">IF(F26=0,0,1/F26*1000)</f>
        <v>1066.66666666667</v>
      </c>
      <c r="H26" s="151" t="n">
        <v>25</v>
      </c>
      <c r="I26" s="149" t="n">
        <f aca="false">IF(H26=0,0,$H$12/2/H26)</f>
        <v>0.8</v>
      </c>
      <c r="J26" s="150" t="n">
        <f aca="false">IF(I26=0,0,1/I26*1000)</f>
        <v>1250</v>
      </c>
      <c r="K26" s="151" t="n">
        <v>24</v>
      </c>
      <c r="L26" s="149" t="n">
        <f aca="false">IF(K26=0,0,$K$12/2/K26)</f>
        <v>1.04166666666667</v>
      </c>
      <c r="M26" s="150" t="n">
        <f aca="false">IF(L26=0,0,1/L26*1000)</f>
        <v>960</v>
      </c>
    </row>
    <row r="27" s="14" customFormat="true" ht="16" hidden="false" customHeight="false" outlineLevel="0" collapsed="false">
      <c r="A27" s="147" t="n">
        <v>13</v>
      </c>
      <c r="B27" s="148" t="n">
        <v>16</v>
      </c>
      <c r="C27" s="149" t="n">
        <f aca="false">IF(B27=0,0,$B$12/2/B27)</f>
        <v>0.625</v>
      </c>
      <c r="D27" s="150" t="n">
        <f aca="false">IF(C27=0,0,1/C27*1000)</f>
        <v>1600</v>
      </c>
      <c r="E27" s="151" t="n">
        <v>20</v>
      </c>
      <c r="F27" s="149" t="n">
        <f aca="false">IF(E27=0,0,$E$12/2/E27)</f>
        <v>0.75</v>
      </c>
      <c r="G27" s="150" t="n">
        <f aca="false">IF(F27=0,0,1/F27*1000)</f>
        <v>1333.33333333333</v>
      </c>
      <c r="H27" s="151" t="n">
        <v>30</v>
      </c>
      <c r="I27" s="149" t="n">
        <f aca="false">IF(H27=0,0,$H$12/2/H27)</f>
        <v>0.666666666666667</v>
      </c>
      <c r="J27" s="150" t="n">
        <f aca="false">IF(I27=0,0,1/I27*1000)</f>
        <v>1500</v>
      </c>
      <c r="K27" s="151" t="n">
        <v>32</v>
      </c>
      <c r="L27" s="149" t="n">
        <f aca="false">IF(K27=0,0,$K$12/2/K27)</f>
        <v>0.78125</v>
      </c>
      <c r="M27" s="150" t="n">
        <f aca="false">IF(L27=0,0,1/L27*1000)</f>
        <v>1280</v>
      </c>
    </row>
    <row r="28" s="18" customFormat="true" ht="16" hidden="false" customHeight="false" outlineLevel="0" collapsed="false">
      <c r="A28" s="147" t="n">
        <v>14</v>
      </c>
      <c r="B28" s="148" t="n">
        <v>18</v>
      </c>
      <c r="C28" s="149" t="n">
        <f aca="false">IF(B28=0,0,$B$12/2/B28)</f>
        <v>0.555555555555556</v>
      </c>
      <c r="D28" s="150" t="n">
        <f aca="false">IF(C28=0,0,1/C28*1000)</f>
        <v>1800</v>
      </c>
      <c r="E28" s="151" t="n">
        <v>25</v>
      </c>
      <c r="F28" s="149" t="n">
        <f aca="false">IF(E28=0,0,$E$12/2/E28)</f>
        <v>0.6</v>
      </c>
      <c r="G28" s="150" t="n">
        <f aca="false">IF(F28=0,0,1/F28*1000)</f>
        <v>1666.66666666667</v>
      </c>
      <c r="H28" s="151" t="n">
        <v>35</v>
      </c>
      <c r="I28" s="149" t="n">
        <f aca="false">IF(H28=0,0,$H$12/2/H28)</f>
        <v>0.571428571428571</v>
      </c>
      <c r="J28" s="150" t="n">
        <f aca="false">IF(I28=0,0,1/I28*1000)</f>
        <v>1750</v>
      </c>
      <c r="K28" s="151" t="n">
        <v>41</v>
      </c>
      <c r="L28" s="149" t="n">
        <f aca="false">IF(K28=0,0,$K$12/2/K28)</f>
        <v>0.609756097560976</v>
      </c>
      <c r="M28" s="150" t="n">
        <f aca="false">IF(L28=0,0,1/L28*1000)</f>
        <v>1640</v>
      </c>
    </row>
    <row r="29" s="14" customFormat="true" ht="16" hidden="false" customHeight="false" outlineLevel="0" collapsed="false">
      <c r="A29" s="147" t="n">
        <v>15</v>
      </c>
      <c r="B29" s="148" t="n">
        <v>20</v>
      </c>
      <c r="C29" s="149" t="n">
        <f aca="false">IF(B29=0,0,$B$12/2/B29)</f>
        <v>0.5</v>
      </c>
      <c r="D29" s="150" t="n">
        <f aca="false">IF(C29=0,0,1/C29*1000)</f>
        <v>2000</v>
      </c>
      <c r="E29" s="151" t="n">
        <v>30</v>
      </c>
      <c r="F29" s="149" t="n">
        <f aca="false">IF(E29=0,0,$E$12/2/E29)</f>
        <v>0.5</v>
      </c>
      <c r="G29" s="150" t="n">
        <f aca="false">IF(F29=0,0,1/F29*1000)</f>
        <v>2000</v>
      </c>
      <c r="H29" s="151" t="n">
        <v>40</v>
      </c>
      <c r="I29" s="149" t="n">
        <f aca="false">IF(H29=0,0,$H$12/2/H29)</f>
        <v>0.5</v>
      </c>
      <c r="J29" s="150" t="n">
        <f aca="false">IF(I29=0,0,1/I29*1000)</f>
        <v>2000</v>
      </c>
      <c r="K29" s="151" t="n">
        <v>50</v>
      </c>
      <c r="L29" s="149" t="n">
        <f aca="false">IF(K29=0,0,$K$12/2/K29)</f>
        <v>0.5</v>
      </c>
      <c r="M29" s="150" t="n">
        <f aca="false">IF(L29=0,0,1/L29*1000)</f>
        <v>2000</v>
      </c>
    </row>
    <row r="30" s="14" customFormat="true" ht="16" hidden="false" customHeight="false" outlineLevel="0" collapsed="false">
      <c r="A30" s="147" t="n">
        <v>16</v>
      </c>
      <c r="B30" s="148" t="n">
        <v>3</v>
      </c>
      <c r="C30" s="149" t="n">
        <f aca="false">IF(B30=0,0,$B$12/2/B30)</f>
        <v>3.33333333333333</v>
      </c>
      <c r="D30" s="150" t="n">
        <f aca="false">IF(C30=0,0,1/C30*1000)</f>
        <v>300</v>
      </c>
      <c r="E30" s="151" t="n">
        <v>5</v>
      </c>
      <c r="F30" s="149" t="n">
        <f aca="false">IF(E30=0,0,$E$12/2/E30)</f>
        <v>3</v>
      </c>
      <c r="G30" s="150" t="n">
        <f aca="false">IF(F30=0,0,1/F30*1000)</f>
        <v>333.333333333333</v>
      </c>
      <c r="H30" s="151" t="n">
        <v>6</v>
      </c>
      <c r="I30" s="149" t="n">
        <f aca="false">IF(H30=0,0,$H$12/2/H30)</f>
        <v>3.33333333333333</v>
      </c>
      <c r="J30" s="150" t="n">
        <f aca="false">IF(I30=0,0,1/I30*1000)</f>
        <v>300</v>
      </c>
      <c r="K30" s="151" t="n">
        <v>3</v>
      </c>
      <c r="L30" s="149" t="n">
        <f aca="false">IF(K30=0,0,$K$12/2/K30)</f>
        <v>8.33333333333333</v>
      </c>
      <c r="M30" s="150" t="n">
        <f aca="false">IF(L30=0,0,1/L30*1000)</f>
        <v>120</v>
      </c>
    </row>
    <row r="31" s="14" customFormat="true" ht="16" hidden="false" customHeight="false" outlineLevel="0" collapsed="false">
      <c r="A31" s="147" t="n">
        <v>17</v>
      </c>
      <c r="B31" s="148" t="n">
        <v>10</v>
      </c>
      <c r="C31" s="149" t="n">
        <f aca="false">IF(B31=0,0,$B$12/2/B31)</f>
        <v>1</v>
      </c>
      <c r="D31" s="150" t="n">
        <f aca="false">IF(C31=0,0,1/C31*1000)</f>
        <v>1000</v>
      </c>
      <c r="E31" s="151" t="n">
        <v>16</v>
      </c>
      <c r="F31" s="149" t="n">
        <f aca="false">IF(E31=0,0,$E$12/2/E31)</f>
        <v>0.9375</v>
      </c>
      <c r="G31" s="150" t="n">
        <f aca="false">IF(F31=0,0,1/F31*1000)</f>
        <v>1066.66666666667</v>
      </c>
      <c r="H31" s="151" t="n">
        <v>20</v>
      </c>
      <c r="I31" s="149" t="n">
        <f aca="false">IF(H31=0,0,$H$12/2/H31)</f>
        <v>1</v>
      </c>
      <c r="J31" s="150" t="n">
        <f aca="false">IF(I31=0,0,1/I31*1000)</f>
        <v>1000</v>
      </c>
      <c r="K31" s="151" t="n">
        <v>24</v>
      </c>
      <c r="L31" s="149" t="n">
        <f aca="false">IF(K31=0,0,$K$12/2/K31)</f>
        <v>1.04166666666667</v>
      </c>
      <c r="M31" s="150" t="n">
        <f aca="false">IF(L31=0,0,1/L31*1000)</f>
        <v>960</v>
      </c>
    </row>
    <row r="32" s="8" customFormat="true" ht="16" hidden="false" customHeight="false" outlineLevel="0" collapsed="false">
      <c r="A32" s="147" t="n">
        <v>18</v>
      </c>
      <c r="B32" s="148" t="n">
        <v>20</v>
      </c>
      <c r="C32" s="149" t="n">
        <f aca="false">IF(B32=0,0,$B$12/2/B32)</f>
        <v>0.5</v>
      </c>
      <c r="D32" s="150" t="n">
        <f aca="false">IF(C32=0,0,1/C32*1000)</f>
        <v>2000</v>
      </c>
      <c r="E32" s="151" t="n">
        <v>30</v>
      </c>
      <c r="F32" s="149" t="n">
        <f aca="false">IF(E32=0,0,$E$12/2/E32)</f>
        <v>0.5</v>
      </c>
      <c r="G32" s="150" t="n">
        <f aca="false">IF(F32=0,0,1/F32*1000)</f>
        <v>2000</v>
      </c>
      <c r="H32" s="151" t="n">
        <v>40</v>
      </c>
      <c r="I32" s="149" t="n">
        <f aca="false">IF(H32=0,0,$H$12/2/H32)</f>
        <v>0.5</v>
      </c>
      <c r="J32" s="150" t="n">
        <f aca="false">IF(I32=0,0,1/I32*1000)</f>
        <v>2000</v>
      </c>
      <c r="K32" s="151" t="n">
        <v>50</v>
      </c>
      <c r="L32" s="149" t="n">
        <f aca="false">IF(K32=0,0,$K$12/2/K32)</f>
        <v>0.5</v>
      </c>
      <c r="M32" s="150" t="n">
        <f aca="false">IF(L32=0,0,1/L32*1000)</f>
        <v>2000</v>
      </c>
    </row>
    <row r="33" s="18" customFormat="true" ht="16" hidden="false" customHeight="false" outlineLevel="0" collapsed="false">
      <c r="A33" s="152" t="n">
        <v>19</v>
      </c>
      <c r="B33" s="153" t="n">
        <v>0</v>
      </c>
      <c r="C33" s="154" t="n">
        <f aca="false">IF(B33=0,0,$B$12/2/B33)</f>
        <v>0</v>
      </c>
      <c r="D33" s="155" t="n">
        <f aca="false">IF(C33=0,0,1/C33*1000)</f>
        <v>0</v>
      </c>
      <c r="E33" s="156" t="n">
        <v>0</v>
      </c>
      <c r="F33" s="154" t="n">
        <f aca="false">IF(E33=0,0,$E$12/2/E33)</f>
        <v>0</v>
      </c>
      <c r="G33" s="155" t="n">
        <f aca="false">IF(F33=0,0,1/F33*1000)</f>
        <v>0</v>
      </c>
      <c r="H33" s="156" t="n">
        <v>0</v>
      </c>
      <c r="I33" s="154" t="n">
        <f aca="false">IF(H33=0,0,$H$12/2/H33)</f>
        <v>0</v>
      </c>
      <c r="J33" s="155" t="n">
        <f aca="false">IF(I33=0,0,1/I33*1000)</f>
        <v>0</v>
      </c>
      <c r="K33" s="156" t="n">
        <v>0</v>
      </c>
      <c r="L33" s="154" t="n">
        <f aca="false">IF(K33=0,0,$K$12/2/K33)</f>
        <v>0</v>
      </c>
      <c r="M33" s="155" t="n">
        <f aca="false">IF(L33=0,0,1/L33*1000)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29955</TotalTime>
  <Application>LibreOffice/5.0.3.2$MacOSX_X86_64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2015-07-19T04:02:22Z</dcterms:created>
  <dc:language>ja-JP</dc:language>
  <dcterms:modified xsi:type="dcterms:W3CDTF">2017-06-01T09:06:13Z</dcterms:modified>
  <cp:revision>58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